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s\common\users\SPS\PreAward\Sponsor Resources\4-INTERNALS\CLA\2017 EHRA, ERSS, and GS\"/>
    </mc:Choice>
  </mc:AlternateContent>
  <bookViews>
    <workbookView xWindow="0" yWindow="0" windowWidth="19200" windowHeight="11580"/>
  </bookViews>
  <sheets>
    <sheet name="Salary Calculations" sheetId="1" r:id="rId1"/>
    <sheet name="Instructions for Salary Calcula" sheetId="2" r:id="rId2"/>
    <sheet name="Travel Guidance" sheetId="3" r:id="rId3"/>
  </sheets>
  <definedNames>
    <definedName name="Dept">#REF!</definedName>
    <definedName name="Dept2">Table24[Dept]</definedName>
    <definedName name="_xlnm.Print_Area" localSheetId="0">'Salary Calculations'!$A$1:$E$83</definedName>
    <definedName name="Salaries">#REF!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1" l="1"/>
  <c r="C58" i="1"/>
  <c r="C55" i="1"/>
  <c r="C61" i="1"/>
  <c r="C59" i="1"/>
  <c r="C62" i="1"/>
  <c r="C60" i="1"/>
  <c r="C51" i="1"/>
  <c r="C52" i="1"/>
  <c r="C53" i="1"/>
  <c r="C54" i="1"/>
  <c r="C56" i="1"/>
  <c r="C57" i="1"/>
  <c r="C50" i="1"/>
  <c r="D62" i="1"/>
  <c r="D61" i="1"/>
  <c r="D60" i="1"/>
  <c r="D59" i="1"/>
  <c r="D58" i="1"/>
  <c r="D57" i="1"/>
  <c r="D56" i="1"/>
  <c r="D55" i="1"/>
  <c r="D54" i="1"/>
  <c r="D53" i="1"/>
  <c r="D52" i="1"/>
  <c r="D51" i="1"/>
  <c r="D50" i="1"/>
  <c r="C11" i="1"/>
  <c r="C12" i="1"/>
  <c r="C13" i="1"/>
  <c r="C14" i="1"/>
  <c r="C15" i="1"/>
  <c r="C16" i="1"/>
  <c r="C17" i="1"/>
  <c r="C18" i="1"/>
  <c r="C19" i="1"/>
  <c r="C10" i="1"/>
  <c r="C22" i="1"/>
  <c r="C21" i="1"/>
  <c r="C20" i="1"/>
  <c r="C44" i="1"/>
  <c r="C42" i="1"/>
  <c r="C45" i="1"/>
  <c r="C38" i="1"/>
  <c r="C39" i="1"/>
  <c r="C40" i="1"/>
  <c r="C41" i="1"/>
  <c r="C46" i="1"/>
  <c r="C47" i="1"/>
  <c r="C48" i="1"/>
  <c r="I5" i="3"/>
  <c r="L5" i="3"/>
  <c r="D5" i="3"/>
  <c r="N5" i="3"/>
  <c r="C75" i="1"/>
  <c r="D75" i="1"/>
  <c r="B118" i="1"/>
  <c r="C118" i="1"/>
  <c r="D38" i="1"/>
  <c r="D44" i="1"/>
  <c r="D45" i="1"/>
  <c r="D41" i="1"/>
  <c r="D40" i="1"/>
  <c r="D39" i="1"/>
  <c r="D42" i="1"/>
  <c r="D11" i="1"/>
  <c r="D12" i="1"/>
  <c r="D20" i="1"/>
  <c r="D22" i="1"/>
  <c r="D13" i="1"/>
  <c r="D14" i="1"/>
  <c r="D21" i="1"/>
  <c r="D10" i="1"/>
  <c r="D46" i="1"/>
  <c r="D16" i="1"/>
  <c r="D19" i="1"/>
  <c r="D18" i="1"/>
  <c r="D17" i="1"/>
  <c r="D15" i="1"/>
  <c r="D48" i="1"/>
  <c r="D47" i="1"/>
</calcChain>
</file>

<file path=xl/sharedStrings.xml><?xml version="1.0" encoding="utf-8"?>
<sst xmlns="http://schemas.openxmlformats.org/spreadsheetml/2006/main" count="131" uniqueCount="103">
  <si>
    <t>Current Base Salary</t>
  </si>
  <si>
    <t>Fringe Benefit Rate</t>
  </si>
  <si>
    <t>1 Day</t>
  </si>
  <si>
    <t>1 Week</t>
  </si>
  <si>
    <t>2 Weeks</t>
  </si>
  <si>
    <t>3 Weeks</t>
  </si>
  <si>
    <t>4 Weeks</t>
  </si>
  <si>
    <t>1/4 Month</t>
  </si>
  <si>
    <t>1/2 Month</t>
  </si>
  <si>
    <t>3/4 Month</t>
  </si>
  <si>
    <t>1 Month</t>
  </si>
  <si>
    <t>1 1/2 Months</t>
  </si>
  <si>
    <t>2 Months</t>
  </si>
  <si>
    <t>3 Months</t>
  </si>
  <si>
    <t>2 1/2 Months</t>
  </si>
  <si>
    <t>Salary</t>
  </si>
  <si>
    <t>Fringe Benefits</t>
  </si>
  <si>
    <t>Grad Support</t>
  </si>
  <si>
    <t>Dept</t>
  </si>
  <si>
    <t>Dept Base Salary</t>
  </si>
  <si>
    <t>Anthropology</t>
  </si>
  <si>
    <t>Communication Master</t>
  </si>
  <si>
    <t>English</t>
  </si>
  <si>
    <t>History</t>
  </si>
  <si>
    <t>Interdisciplinary Studies</t>
  </si>
  <si>
    <t>Languages and Culture</t>
  </si>
  <si>
    <t>Philosophy</t>
  </si>
  <si>
    <t>Political Science</t>
  </si>
  <si>
    <t>Visual and Performing Arts</t>
  </si>
  <si>
    <t>FTE</t>
  </si>
  <si>
    <t>Spring Semester</t>
  </si>
  <si>
    <t>Summer Term</t>
  </si>
  <si>
    <t>Fall Semester</t>
  </si>
  <si>
    <t>Hourly Rate</t>
  </si>
  <si>
    <t>Number of Hours</t>
  </si>
  <si>
    <t>Summer</t>
  </si>
  <si>
    <t>BACK UP FORMULAS</t>
  </si>
  <si>
    <t>Faculty Summer Salary</t>
  </si>
  <si>
    <t>Graduate Support</t>
  </si>
  <si>
    <t>For assistance budgeting travel, please visit these sites:</t>
  </si>
  <si>
    <t xml:space="preserve">http://www.gsa.gov/portal/content/104877 </t>
  </si>
  <si>
    <t xml:space="preserve">Domestic: </t>
  </si>
  <si>
    <t>Foreign:</t>
  </si>
  <si>
    <t xml:space="preserve">https://aoprals.state.gov/web920/per_diem.asp </t>
  </si>
  <si>
    <t>Purdue Travel Policies</t>
  </si>
  <si>
    <t>http://www.purdue.edu/business/travel/</t>
  </si>
  <si>
    <t>Estimated 10 hours/week</t>
  </si>
  <si>
    <t>Estimated 20 hours/week</t>
  </si>
  <si>
    <t>Estimated 30 hours/week</t>
  </si>
  <si>
    <t>Estimated 40 hours/week</t>
  </si>
  <si>
    <t>FTE Level</t>
  </si>
  <si>
    <t>*Estimated time expectation for Graduate Student</t>
  </si>
  <si>
    <t>Student Hourly Classification</t>
  </si>
  <si>
    <t>Student hourly classification, in most situations, is not applicable for graduate student employment. Employment of a graduate student enrolled in a degree-seeking or teacher license program should be done through a graduate staff employment classification as defined in the section above. Occasionally, where the employment is of an ad hoc nature, it may be appropriate to appoint a graduate student using an hourly paid student classification. Students employed on this type of classification are not eligible for any of the benefits connected to a graduate staff appointment. Therefore, the student hourly classification should be limited to those few situations where the work assignment is sporadic and, thus, more appropriate to non-exempt classification.</t>
  </si>
  <si>
    <t>Simply input to the BLUE fields and salary, fringe benefits, and graduate fee remission figures will populate in the GREEN fields.  See detailed instructions on following tab.</t>
  </si>
  <si>
    <t>Mileage</t>
  </si>
  <si>
    <t>Miles</t>
  </si>
  <si>
    <t>Total Mileage</t>
  </si>
  <si>
    <t>Airfare</t>
  </si>
  <si>
    <t xml:space="preserve">Lodging </t>
  </si>
  <si>
    <t>Nights</t>
  </si>
  <si>
    <t>Per Diem</t>
  </si>
  <si>
    <t>Days</t>
  </si>
  <si>
    <t>Total Per Diem</t>
  </si>
  <si>
    <t>Estimated Tax</t>
  </si>
  <si>
    <t>Total Lodging</t>
  </si>
  <si>
    <t>Other</t>
  </si>
  <si>
    <t>Airfare Rate</t>
  </si>
  <si>
    <t>Instructions</t>
  </si>
  <si>
    <t>Travel Calculations</t>
  </si>
  <si>
    <t>Airfare - Rates can be estimated off of web resources (expedia, travelocity, etc).  Economy/Coach fares should be used unless special circumstances exist.  See your business office if you believe this applies to you.  Input the airfare rate in cell E5.</t>
  </si>
  <si>
    <t>Other - This could be for ground transportation, excess baggage fees, etc.  No standard rates are established, so use your best judgement when estimating costs.  Input this figure in M5.</t>
  </si>
  <si>
    <r>
      <rPr>
        <sz val="20"/>
        <color theme="1"/>
        <rFont val="Calibri"/>
        <family val="2"/>
        <scheme val="minor"/>
      </rPr>
      <t>QUESTIONS???</t>
    </r>
    <r>
      <rPr>
        <sz val="11"/>
        <color theme="1"/>
        <rFont val="Calibri"/>
        <family val="2"/>
        <scheme val="minor"/>
      </rPr>
      <t xml:space="preserve">  Contact centralpreaward@purdue.edu with questions pertaining to the budget preparation.</t>
    </r>
  </si>
  <si>
    <t>Communication PhD</t>
  </si>
  <si>
    <t>Cost Per Trip for 1 Traveler</t>
  </si>
  <si>
    <t>Mileage Rate</t>
  </si>
  <si>
    <t>Lodging Rate</t>
  </si>
  <si>
    <t>Per Diem Rate</t>
  </si>
  <si>
    <t>Fill in the BLUE cells and trip total will calculate in cell N5.  Specific instructions for each category listed below.  Should the destination of your trip be unknown at proposal time, use best judgement in estimating rates.</t>
  </si>
  <si>
    <t>Per Diem - Per Diem allows for meals and incidental expenses while traveling, and is paid per day of travel.  General Services Administration and the Department of State publish acceptable per diem rates, respectively for domestic and international travel.  You may request up to these rates, but not over.  Use the two websites listed below to find these rates.  Choose the year and state/country, and the per diem rates display for the most common cities.  These are usually in he final column  labeled M&amp;IE.  If your destination is not displayed, there should be a general rate displayed as well for use.  Input the rate and number of days in cells J5 and K5.</t>
  </si>
  <si>
    <t>DO NOT SUBMIT THIS SPREADSHEET WITH YOUR PROPOSAL - INPUT CALCULATIONS HERE TO THE BUDGET FORM PROVIDED</t>
  </si>
  <si>
    <t>Undergraduate Support and Hourly Grad Support - See definition above for hourly Grads</t>
  </si>
  <si>
    <t>Undergraduate Support and Hourly Grad Support - See definition for hourly grads on instruction page.</t>
  </si>
  <si>
    <t>January 2018</t>
  </si>
  <si>
    <t>February 2018</t>
  </si>
  <si>
    <t>April 2018</t>
  </si>
  <si>
    <t>March 2018</t>
  </si>
  <si>
    <t>May 2018 (first half of month)</t>
  </si>
  <si>
    <t>August 2018 (second half of month)</t>
  </si>
  <si>
    <t>September 2018</t>
  </si>
  <si>
    <t>October 2018</t>
  </si>
  <si>
    <t>November 2018</t>
  </si>
  <si>
    <t>December 2018</t>
  </si>
  <si>
    <t>.50 FTE Grads are generally considered full time in order to allow time for studies.  If you want a grad at more than .50 FTE contact centralpreaward@purdue.edu</t>
  </si>
  <si>
    <t>If you are budgeting a grad from outside of CLA, contact centralpreaward@purdue.edu</t>
  </si>
  <si>
    <t>Should you feel the Graduate Support you require does not warrant a formal Graduate Student Appointment, hourly support may be available, but must meet the definition retrieved from the Graduate Staff Employment Manual, included just below.  It is advised that you discuss with your business office should you feel this is an appropriate classification for the Graduate Support you require.  If so, please budget this Graduate Support in the fields for Undergraduate Support.</t>
  </si>
  <si>
    <t>Undergraduate Support is budgeted on an hourly basis.  The PI advises what the hourly rate is, and this is input into cell A68.  The number of hours expected is then input into cell A71 and salary and benefit calculations can then be found in columns C and D.  Pre-Award is unaware of any required rates within the College of Liberal Arts, but all rates must meet minimum wage laws (Federal rate currently is $7.25/hour).  Commonly rates between $9 and $12 are seen in recent proposals.  Be sure to include the salary and fringe benefits in columns C and D on the budget form submitted with your proposal.</t>
  </si>
  <si>
    <t>Graduate Support is an allowable expense for this program.  In order to estimate Graduate Support, you will choose the appropriate Department  the graduate will be requested from in cell A27, and the level of effort in cell A32 (*see explanation below).  .50 FTE Grads are generally considered full time in order to allow time for studies.  If you want a grad at more than .50 FTE contact centralpreaward@purdue.edu.  You will then find estimated salary and benefits calculated in columns C and D for each month in the set project period and/or for the amount of Summer time being requested.  This allows you to be flexible in budgeting your graduate support, as it is understood that the graduate support may not be needed for the entire project period. Be sure to include the salary and fringe benefits in columns C and D on the budget form submitted with your proposal.  Graduate fee remissions do not need to be budgeted for CLA grads.  The College will be covering these.  If you are budgeting a grad outside of CLA, contact centralpreaward@purdue.edu and a specialist will assist in calculating the appropriate salary and fee remissions.</t>
  </si>
  <si>
    <t>Lodging - General Services Administration and the Department of State publish acceptable lodging rates, respectively for domestic and international travel.  You may request up to these rates, but not over.  Use the two websites listed below to find these rates.  Choose the year and state/country, and the monthly lodging maximums will display for the most common cities.  If your destination is not displayed, there should be a general rate displayed as well for use.  Lodging and local taxes vary.  A estimated 10% tax is included in the calculation table.  Input the rate and number of nights in cells F5 and H5.</t>
  </si>
  <si>
    <t>CLA Fall 2018 Internal Proposals - Estimated Budget Figures</t>
  </si>
  <si>
    <t>Sociology</t>
  </si>
  <si>
    <t>The only faculty salary support allowed for this program is Summer Salary for 2019.  In order to estimate your time for Summer 2019, you just need to input your current Academic Year Salary in cell A6.  You will then find estimated salary and benefits calculated in columns C and D for the most commonly requested time frames.  Be sure to include the salary and fringe benefits in columns C and D on the budget form submitted with your proposal.</t>
  </si>
  <si>
    <t>Mileage - Federal rate is $0.545/mile.  Input the total miles needed for the trip in cell 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</si>
</sst>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1" formatCode="_(* #,##0_);_(* \(#,##0\);_(* &quot;-&quot;_);_(@_)"/>
    <numFmt numFmtId="164" formatCode="&quot;$&quot;#,##0"/>
    <numFmt numFmtId="165" formatCode="#,##0.000"/>
  </numFmts>
  <fonts count="7" x14ac:knownFonts="1">
    <font>
      <sz val="11"/>
      <color theme="1"/>
      <name val="Calibri"/>
      <family val="2"/>
      <scheme val="minor"/>
    </font>
    <font>
      <b/>
      <sz val="11"/>
      <color theme="1"/>
      <name val="Calibri"/>
      <family val="2"/>
      <scheme val="minor"/>
    </font>
    <font>
      <sz val="20"/>
      <color theme="1"/>
      <name val="Calibri"/>
      <family val="2"/>
      <scheme val="minor"/>
    </font>
    <font>
      <sz val="24"/>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4" fillId="0" borderId="0" applyNumberFormat="0" applyFill="0" applyBorder="0" applyAlignment="0" applyProtection="0"/>
  </cellStyleXfs>
  <cellXfs count="91">
    <xf numFmtId="0" fontId="0" fillId="0" borderId="0" xfId="0"/>
    <xf numFmtId="0" fontId="0" fillId="0" borderId="0" xfId="0" applyProtection="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10" fontId="0" fillId="0" borderId="4" xfId="0" applyNumberFormat="1" applyBorder="1" applyProtection="1">
      <protection hidden="1"/>
    </xf>
    <xf numFmtId="3" fontId="0" fillId="3" borderId="0" xfId="0" applyNumberFormat="1" applyFill="1" applyBorder="1" applyProtection="1">
      <protection hidden="1"/>
    </xf>
    <xf numFmtId="3" fontId="0" fillId="3" borderId="5" xfId="0" applyNumberFormat="1" applyFill="1" applyBorder="1" applyProtection="1">
      <protection hidden="1"/>
    </xf>
    <xf numFmtId="0" fontId="0" fillId="0" borderId="6" xfId="0" applyBorder="1" applyProtection="1">
      <protection hidden="1"/>
    </xf>
    <xf numFmtId="0" fontId="0" fillId="0" borderId="7" xfId="0" applyBorder="1" applyProtection="1">
      <protection hidden="1"/>
    </xf>
    <xf numFmtId="3" fontId="0" fillId="3" borderId="7" xfId="0" applyNumberFormat="1" applyFill="1" applyBorder="1" applyProtection="1">
      <protection hidden="1"/>
    </xf>
    <xf numFmtId="3" fontId="0" fillId="3" borderId="8" xfId="0" applyNumberFormat="1" applyFill="1" applyBorder="1" applyProtection="1">
      <protection hidden="1"/>
    </xf>
    <xf numFmtId="0" fontId="4" fillId="0" borderId="0" xfId="1" applyProtection="1">
      <protection hidden="1"/>
    </xf>
    <xf numFmtId="3" fontId="0" fillId="0" borderId="0" xfId="0" applyNumberFormat="1" applyProtection="1">
      <protection hidden="1"/>
    </xf>
    <xf numFmtId="2" fontId="0" fillId="0" borderId="0" xfId="0" applyNumberFormat="1" applyProtection="1">
      <protection hidden="1"/>
    </xf>
    <xf numFmtId="3" fontId="0" fillId="2" borderId="4" xfId="0" applyNumberFormat="1" applyFill="1" applyBorder="1" applyProtection="1">
      <protection locked="0" hidden="1"/>
    </xf>
    <xf numFmtId="0" fontId="0" fillId="2" borderId="4" xfId="0" applyFill="1" applyBorder="1" applyProtection="1">
      <protection locked="0" hidden="1"/>
    </xf>
    <xf numFmtId="2" fontId="0" fillId="2" borderId="4" xfId="0" applyNumberFormat="1" applyFill="1" applyBorder="1" applyProtection="1">
      <protection locked="0" hidden="1"/>
    </xf>
    <xf numFmtId="0" fontId="3" fillId="0" borderId="0" xfId="0" applyFont="1" applyBorder="1" applyAlignment="1" applyProtection="1">
      <protection hidden="1"/>
    </xf>
    <xf numFmtId="49" fontId="0" fillId="0" borderId="0" xfId="0" applyNumberFormat="1" applyBorder="1" applyProtection="1">
      <protection hidden="1"/>
    </xf>
    <xf numFmtId="0" fontId="3" fillId="0" borderId="1" xfId="0" applyFont="1" applyBorder="1" applyAlignment="1" applyProtection="1">
      <protection hidden="1"/>
    </xf>
    <xf numFmtId="0" fontId="3" fillId="0" borderId="3" xfId="0" applyFont="1" applyBorder="1" applyAlignment="1" applyProtection="1">
      <protection hidden="1"/>
    </xf>
    <xf numFmtId="0" fontId="0" fillId="0" borderId="0" xfId="0" applyBorder="1"/>
    <xf numFmtId="0" fontId="0" fillId="0" borderId="4" xfId="0" applyBorder="1" applyAlignment="1">
      <alignment wrapText="1"/>
    </xf>
    <xf numFmtId="0" fontId="0" fillId="0" borderId="5" xfId="0" applyBorder="1"/>
    <xf numFmtId="0" fontId="0" fillId="0" borderId="4" xfId="0" applyBorder="1"/>
    <xf numFmtId="2" fontId="0" fillId="0" borderId="5" xfId="0" applyNumberFormat="1" applyBorder="1"/>
    <xf numFmtId="0" fontId="0" fillId="0" borderId="6" xfId="0" applyBorder="1"/>
    <xf numFmtId="2" fontId="0" fillId="0" borderId="8" xfId="0" applyNumberFormat="1" applyBorder="1"/>
    <xf numFmtId="0" fontId="3" fillId="0" borderId="12" xfId="0" applyFont="1" applyBorder="1" applyAlignment="1" applyProtection="1">
      <protection hidden="1"/>
    </xf>
    <xf numFmtId="0" fontId="0" fillId="0" borderId="13" xfId="0" applyBorder="1" applyAlignment="1">
      <alignment wrapText="1"/>
    </xf>
    <xf numFmtId="0" fontId="1" fillId="0" borderId="15" xfId="0" applyFont="1" applyBorder="1" applyProtection="1">
      <protection hidden="1"/>
    </xf>
    <xf numFmtId="0" fontId="0" fillId="0" borderId="15" xfId="0" applyBorder="1" applyProtection="1">
      <protection hidden="1"/>
    </xf>
    <xf numFmtId="0" fontId="5" fillId="0" borderId="15" xfId="1" applyFont="1" applyBorder="1" applyProtection="1">
      <protection hidden="1"/>
    </xf>
    <xf numFmtId="0" fontId="0" fillId="0" borderId="14" xfId="0" applyBorder="1"/>
    <xf numFmtId="0" fontId="0" fillId="0" borderId="2" xfId="0" applyBorder="1" applyProtection="1">
      <protection hidden="1"/>
    </xf>
    <xf numFmtId="0" fontId="0" fillId="0" borderId="3" xfId="0" applyBorder="1" applyProtection="1">
      <protection hidden="1"/>
    </xf>
    <xf numFmtId="0" fontId="0" fillId="0" borderId="5" xfId="0" applyBorder="1" applyAlignment="1" applyProtection="1">
      <alignment horizontal="center"/>
      <protection hidden="1"/>
    </xf>
    <xf numFmtId="9" fontId="0" fillId="0" borderId="7" xfId="0" applyNumberFormat="1" applyFill="1" applyBorder="1" applyProtection="1">
      <protection hidden="1"/>
    </xf>
    <xf numFmtId="0" fontId="3" fillId="0" borderId="12" xfId="0" applyFont="1" applyBorder="1" applyProtection="1">
      <protection hidden="1"/>
    </xf>
    <xf numFmtId="0" fontId="0" fillId="0" borderId="15" xfId="0" applyBorder="1" applyAlignment="1" applyProtection="1">
      <alignment wrapText="1"/>
      <protection hidden="1"/>
    </xf>
    <xf numFmtId="8" fontId="0" fillId="0" borderId="0" xfId="0" applyNumberFormat="1" applyProtection="1">
      <protection hidden="1"/>
    </xf>
    <xf numFmtId="0" fontId="0" fillId="2" borderId="7" xfId="0" applyFill="1" applyBorder="1" applyProtection="1">
      <protection locked="0" hidden="1"/>
    </xf>
    <xf numFmtId="0" fontId="0" fillId="0" borderId="0" xfId="0" applyBorder="1" applyAlignment="1" applyProtection="1">
      <alignment horizontal="center"/>
      <protection hidden="1"/>
    </xf>
    <xf numFmtId="3" fontId="0" fillId="0" borderId="7" xfId="0" applyNumberFormat="1" applyBorder="1" applyProtection="1">
      <protection hidden="1"/>
    </xf>
    <xf numFmtId="3" fontId="0" fillId="2" borderId="7" xfId="0" applyNumberFormat="1" applyFill="1" applyBorder="1" applyProtection="1">
      <protection locked="0" hidden="1"/>
    </xf>
    <xf numFmtId="3" fontId="0" fillId="0" borderId="7" xfId="0" applyNumberFormat="1" applyFill="1" applyBorder="1" applyProtection="1">
      <protection hidden="1"/>
    </xf>
    <xf numFmtId="164" fontId="0" fillId="3" borderId="8" xfId="0" applyNumberFormat="1" applyFill="1" applyBorder="1" applyProtection="1">
      <protection hidden="1"/>
    </xf>
    <xf numFmtId="0" fontId="0" fillId="4" borderId="0" xfId="0" applyFill="1" applyAlignment="1" applyProtection="1">
      <alignment wrapText="1"/>
      <protection hidden="1"/>
    </xf>
    <xf numFmtId="0" fontId="0" fillId="4" borderId="4" xfId="0" applyFill="1" applyBorder="1" applyAlignment="1">
      <alignment wrapText="1"/>
    </xf>
    <xf numFmtId="0" fontId="0" fillId="4" borderId="4" xfId="0" applyFill="1" applyBorder="1"/>
    <xf numFmtId="0" fontId="6" fillId="4" borderId="4" xfId="0" applyFont="1" applyFill="1" applyBorder="1" applyAlignment="1">
      <alignment vertical="center"/>
    </xf>
    <xf numFmtId="0" fontId="6" fillId="4" borderId="4" xfId="0" applyFont="1" applyFill="1" applyBorder="1" applyAlignment="1">
      <alignment wrapText="1"/>
    </xf>
    <xf numFmtId="0" fontId="4" fillId="0" borderId="15" xfId="1" applyBorder="1" applyProtection="1">
      <protection locked="0" hidden="1"/>
    </xf>
    <xf numFmtId="0" fontId="4" fillId="0" borderId="13" xfId="1" applyBorder="1" applyProtection="1">
      <protection locked="0" hidden="1"/>
    </xf>
    <xf numFmtId="0" fontId="0" fillId="0" borderId="0" xfId="0" applyBorder="1" applyAlignment="1" applyProtection="1">
      <alignment horizontal="center"/>
      <protection hidden="1"/>
    </xf>
    <xf numFmtId="41" fontId="0" fillId="0" borderId="0" xfId="0" applyNumberFormat="1" applyProtection="1">
      <protection hidden="1"/>
    </xf>
    <xf numFmtId="3" fontId="0" fillId="0" borderId="0" xfId="0" applyNumberFormat="1" applyFill="1" applyBorder="1" applyProtection="1">
      <protection hidden="1"/>
    </xf>
    <xf numFmtId="0" fontId="0" fillId="0" borderId="0" xfId="0" applyFill="1" applyBorder="1" applyProtection="1">
      <protection hidden="1"/>
    </xf>
    <xf numFmtId="0" fontId="0" fillId="0" borderId="0" xfId="0" applyFill="1" applyBorder="1" applyAlignment="1" applyProtection="1">
      <alignment horizontal="right"/>
      <protection hidden="1"/>
    </xf>
    <xf numFmtId="0" fontId="0" fillId="0" borderId="8" xfId="0" applyBorder="1" applyProtection="1">
      <protection hidden="1"/>
    </xf>
    <xf numFmtId="0" fontId="0" fillId="0" borderId="0" xfId="0" applyFill="1" applyBorder="1" applyAlignment="1" applyProtection="1">
      <alignment horizontal="center" wrapText="1"/>
      <protection hidden="1"/>
    </xf>
    <xf numFmtId="0" fontId="0" fillId="0" borderId="7" xfId="0" applyFill="1" applyBorder="1" applyAlignment="1" applyProtection="1">
      <alignment wrapText="1"/>
      <protection hidden="1"/>
    </xf>
    <xf numFmtId="0" fontId="0" fillId="4" borderId="0" xfId="0" applyFill="1" applyBorder="1" applyAlignment="1" applyProtection="1">
      <alignment horizontal="left"/>
      <protection hidden="1"/>
    </xf>
    <xf numFmtId="0" fontId="0" fillId="4" borderId="5" xfId="0" applyFill="1" applyBorder="1" applyAlignment="1" applyProtection="1">
      <alignment horizontal="left"/>
      <protection hidden="1"/>
    </xf>
    <xf numFmtId="0" fontId="3" fillId="0" borderId="0" xfId="0" applyFont="1" applyBorder="1" applyAlignment="1" applyProtection="1">
      <alignment wrapText="1"/>
      <protection hidden="1"/>
    </xf>
    <xf numFmtId="0" fontId="3" fillId="0" borderId="12" xfId="0" applyFont="1" applyBorder="1" applyAlignment="1" applyProtection="1">
      <alignment wrapText="1"/>
      <protection hidden="1"/>
    </xf>
    <xf numFmtId="165" fontId="0" fillId="0" borderId="6" xfId="0" applyNumberFormat="1" applyBorder="1" applyProtection="1">
      <protection hidden="1"/>
    </xf>
    <xf numFmtId="0" fontId="3" fillId="0" borderId="1" xfId="0" applyFont="1" applyBorder="1" applyAlignment="1" applyProtection="1">
      <alignment horizontal="left" wrapText="1"/>
      <protection hidden="1"/>
    </xf>
    <xf numFmtId="0" fontId="3" fillId="0" borderId="2" xfId="0" applyFont="1" applyBorder="1" applyAlignment="1" applyProtection="1">
      <alignment horizontal="left" wrapText="1"/>
      <protection hidden="1"/>
    </xf>
    <xf numFmtId="0" fontId="3" fillId="0" borderId="3" xfId="0" applyFont="1" applyBorder="1" applyAlignment="1" applyProtection="1">
      <alignment horizontal="left" wrapText="1"/>
      <protection hidden="1"/>
    </xf>
    <xf numFmtId="0" fontId="3" fillId="0" borderId="1" xfId="0" applyFont="1" applyBorder="1" applyAlignment="1" applyProtection="1">
      <alignment horizontal="left"/>
      <protection hidden="1"/>
    </xf>
    <xf numFmtId="0" fontId="3" fillId="0" borderId="2" xfId="0" applyFont="1" applyBorder="1" applyAlignment="1" applyProtection="1">
      <alignment horizontal="left"/>
      <protection hidden="1"/>
    </xf>
    <xf numFmtId="0" fontId="3" fillId="0" borderId="3" xfId="0" applyFont="1" applyBorder="1" applyAlignment="1" applyProtection="1">
      <alignment horizontal="left"/>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0" fillId="0" borderId="9" xfId="0"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11" xfId="0" applyBorder="1" applyAlignment="1" applyProtection="1">
      <alignment horizontal="center" wrapText="1"/>
      <protection hidden="1"/>
    </xf>
    <xf numFmtId="0" fontId="0" fillId="4" borderId="1" xfId="0" applyFill="1" applyBorder="1" applyAlignment="1" applyProtection="1">
      <alignment horizontal="center" wrapText="1"/>
      <protection hidden="1"/>
    </xf>
    <xf numFmtId="0" fontId="0" fillId="4" borderId="2" xfId="0" applyFill="1" applyBorder="1" applyAlignment="1" applyProtection="1">
      <alignment horizontal="center" wrapText="1"/>
      <protection hidden="1"/>
    </xf>
    <xf numFmtId="0" fontId="0" fillId="4" borderId="4" xfId="0" applyFill="1" applyBorder="1" applyAlignment="1" applyProtection="1">
      <alignment horizontal="left"/>
      <protection hidden="1"/>
    </xf>
    <xf numFmtId="0" fontId="0" fillId="4" borderId="0" xfId="0" applyFill="1" applyBorder="1" applyAlignment="1" applyProtection="1">
      <alignment horizontal="left"/>
      <protection hidden="1"/>
    </xf>
    <xf numFmtId="0" fontId="0" fillId="4" borderId="5"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0" fillId="0" borderId="11" xfId="0" applyBorder="1" applyAlignment="1" applyProtection="1">
      <alignment horizontal="left"/>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cellXfs>
  <cellStyles count="2">
    <cellStyle name="Hyperlink" xfId="1" builtinId="8"/>
    <cellStyle name="Normal" xfId="0" builtinId="0"/>
  </cellStyles>
  <dxfs count="4">
    <dxf>
      <numFmt numFmtId="3" formatCode="#,##0"/>
      <protection locked="1" hidden="1"/>
    </dxf>
    <dxf>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1704975</xdr:colOff>
      <xdr:row>16</xdr:row>
      <xdr:rowOff>161926</xdr:rowOff>
    </xdr:from>
    <xdr:ext cx="3686175" cy="4400550"/>
    <xdr:sp macro="" textlink="">
      <xdr:nvSpPr>
        <xdr:cNvPr id="2" name="Rectangle 1"/>
        <xdr:cNvSpPr/>
      </xdr:nvSpPr>
      <xdr:spPr>
        <a:xfrm>
          <a:off x="1704975" y="4638676"/>
          <a:ext cx="3686175" cy="4400550"/>
        </a:xfrm>
        <a:prstGeom prst="rect">
          <a:avLst/>
        </a:prstGeom>
        <a:noFill/>
      </xdr:spPr>
      <xdr:txBody>
        <a:bodyPr wrap="square" lIns="91440" tIns="45720" rIns="91440" bIns="45720">
          <a:noAutofit/>
        </a:bodyPr>
        <a:lstStyle/>
        <a:p>
          <a:pPr algn="ctr"/>
          <a:r>
            <a:rPr lang="en-US" sz="5400" b="1" cap="none" spc="50">
              <a:ln w="0"/>
              <a:solidFill>
                <a:schemeClr val="bg2">
                  <a:alpha val="35000"/>
                </a:schemeClr>
              </a:solidFill>
              <a:effectLst>
                <a:innerShdw blurRad="63500" dist="50800" dir="13500000">
                  <a:srgbClr val="000000">
                    <a:alpha val="50000"/>
                  </a:srgbClr>
                </a:innerShdw>
              </a:effectLst>
            </a:rPr>
            <a:t>FOR</a:t>
          </a:r>
          <a:r>
            <a:rPr lang="en-US" sz="5400" b="1" cap="none" spc="50" baseline="0">
              <a:ln w="0"/>
              <a:solidFill>
                <a:schemeClr val="bg2">
                  <a:alpha val="35000"/>
                </a:schemeClr>
              </a:solidFill>
              <a:effectLst>
                <a:innerShdw blurRad="63500" dist="50800" dir="13500000">
                  <a:srgbClr val="000000">
                    <a:alpha val="50000"/>
                  </a:srgbClr>
                </a:innerShdw>
              </a:effectLst>
            </a:rPr>
            <a:t> USE ONLY WITH CLA INTERNAL PROPOSALS FALL 2018</a:t>
          </a:r>
          <a:endParaRPr lang="en-US" sz="5400" b="1" cap="none" spc="50">
            <a:ln w="0"/>
            <a:solidFill>
              <a:schemeClr val="bg2">
                <a:alpha val="35000"/>
              </a:schemeClr>
            </a:solidFill>
            <a:effectLst>
              <a:innerShdw blurRad="63500" dist="50800" dir="13500000">
                <a:srgbClr val="000000">
                  <a:alpha val="50000"/>
                </a:srgbClr>
              </a:innerShdw>
            </a:effectLst>
          </a:endParaRPr>
        </a:p>
      </xdr:txBody>
    </xdr:sp>
    <xdr:clientData/>
  </xdr:oneCellAnchor>
</xdr:wsDr>
</file>

<file path=xl/tables/table1.xml><?xml version="1.0" encoding="utf-8"?>
<table xmlns="http://schemas.openxmlformats.org/spreadsheetml/2006/main" id="3" name="Table24" displayName="Table24" ref="A104:B115" totalsRowShown="0" headerRowDxfId="3" dataDxfId="2">
  <autoFilter ref="A104:B115"/>
  <tableColumns count="2">
    <tableColumn id="1" name="Dept" dataDxfId="1"/>
    <tableColumn id="2" name="Dept Base Sala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urdue.edu/business/travel/" TargetMode="External"/><Relationship Id="rId2" Type="http://schemas.openxmlformats.org/officeDocument/2006/relationships/hyperlink" Target="https://aoprals.state.gov/web920/per_diem.asp" TargetMode="External"/><Relationship Id="rId1" Type="http://schemas.openxmlformats.org/officeDocument/2006/relationships/hyperlink" Target="http://www.gsa.gov/portal/content/104877"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abSelected="1" workbookViewId="0">
      <selection activeCell="G19" sqref="G19"/>
    </sheetView>
  </sheetViews>
  <sheetFormatPr defaultRowHeight="15" x14ac:dyDescent="0.25"/>
  <cols>
    <col min="1" max="1" width="40.85546875" style="1" customWidth="1"/>
    <col min="2" max="2" width="32.85546875" style="1" bestFit="1" customWidth="1"/>
    <col min="3" max="3" width="16" style="1" customWidth="1"/>
    <col min="4" max="4" width="17.42578125" style="1" customWidth="1"/>
    <col min="5" max="5" width="15.28515625" style="1" customWidth="1"/>
    <col min="6" max="16384" width="9.140625" style="1"/>
  </cols>
  <sheetData>
    <row r="1" spans="1:10" ht="27" thickBot="1" x14ac:dyDescent="0.45">
      <c r="A1" s="74" t="s">
        <v>99</v>
      </c>
      <c r="B1" s="75"/>
      <c r="C1" s="75"/>
      <c r="D1" s="75"/>
      <c r="E1" s="76"/>
    </row>
    <row r="2" spans="1:10" ht="50.25" customHeight="1" thickBot="1" x14ac:dyDescent="0.3">
      <c r="A2" s="77" t="s">
        <v>54</v>
      </c>
      <c r="B2" s="78"/>
      <c r="C2" s="78"/>
      <c r="D2" s="78"/>
      <c r="E2" s="79"/>
    </row>
    <row r="3" spans="1:10" ht="48.75" customHeight="1" thickBot="1" x14ac:dyDescent="0.3">
      <c r="A3" s="80" t="s">
        <v>80</v>
      </c>
      <c r="B3" s="81"/>
      <c r="C3" s="81"/>
      <c r="D3" s="81"/>
      <c r="E3" s="81"/>
    </row>
    <row r="4" spans="1:10" ht="46.5" customHeight="1" x14ac:dyDescent="0.5">
      <c r="A4" s="71" t="s">
        <v>37</v>
      </c>
      <c r="B4" s="72"/>
      <c r="C4" s="72"/>
      <c r="D4" s="73"/>
    </row>
    <row r="5" spans="1:10" x14ac:dyDescent="0.25">
      <c r="A5" s="2" t="s">
        <v>0</v>
      </c>
      <c r="B5" s="3"/>
      <c r="C5" s="3"/>
      <c r="D5" s="4"/>
    </row>
    <row r="6" spans="1:10" x14ac:dyDescent="0.25">
      <c r="A6" s="15">
        <v>75000</v>
      </c>
      <c r="B6" s="3"/>
      <c r="C6" s="3"/>
      <c r="D6" s="4"/>
    </row>
    <row r="7" spans="1:10" x14ac:dyDescent="0.25">
      <c r="A7" s="2" t="s">
        <v>1</v>
      </c>
      <c r="B7" s="3"/>
      <c r="C7" s="3"/>
      <c r="D7" s="4"/>
    </row>
    <row r="8" spans="1:10" x14ac:dyDescent="0.25">
      <c r="A8" s="5">
        <v>0.28100000000000003</v>
      </c>
      <c r="B8" s="3"/>
      <c r="C8" s="3"/>
      <c r="D8" s="4"/>
    </row>
    <row r="9" spans="1:10" x14ac:dyDescent="0.25">
      <c r="A9" s="5"/>
      <c r="B9" s="3"/>
      <c r="C9" s="3" t="s">
        <v>15</v>
      </c>
      <c r="D9" s="4" t="s">
        <v>16</v>
      </c>
    </row>
    <row r="10" spans="1:10" x14ac:dyDescent="0.25">
      <c r="A10" s="2"/>
      <c r="B10" s="3" t="s">
        <v>2</v>
      </c>
      <c r="C10" s="6">
        <f t="shared" ref="C10:C19" si="0">($A$6*1.03*0.02778)/5*E95</f>
        <v>429.20100000000002</v>
      </c>
      <c r="D10" s="7">
        <f>C10*$A$8</f>
        <v>120.60548100000001</v>
      </c>
      <c r="J10" s="56"/>
    </row>
    <row r="11" spans="1:10" x14ac:dyDescent="0.25">
      <c r="A11" s="2"/>
      <c r="B11" s="3" t="s">
        <v>3</v>
      </c>
      <c r="C11" s="6">
        <f t="shared" si="0"/>
        <v>2146.0050000000001</v>
      </c>
      <c r="D11" s="7">
        <f t="shared" ref="D11:D22" si="1">C11*$A$8</f>
        <v>603.02740500000004</v>
      </c>
      <c r="J11" s="56"/>
    </row>
    <row r="12" spans="1:10" x14ac:dyDescent="0.25">
      <c r="A12" s="2"/>
      <c r="B12" s="3" t="s">
        <v>4</v>
      </c>
      <c r="C12" s="6">
        <f t="shared" si="0"/>
        <v>4292.01</v>
      </c>
      <c r="D12" s="7">
        <f t="shared" si="1"/>
        <v>1206.0548100000001</v>
      </c>
      <c r="J12" s="56"/>
    </row>
    <row r="13" spans="1:10" x14ac:dyDescent="0.25">
      <c r="A13" s="2"/>
      <c r="B13" s="3" t="s">
        <v>5</v>
      </c>
      <c r="C13" s="6">
        <f t="shared" si="0"/>
        <v>6438.0150000000003</v>
      </c>
      <c r="D13" s="7">
        <f t="shared" si="1"/>
        <v>1809.0822150000004</v>
      </c>
      <c r="J13" s="56"/>
    </row>
    <row r="14" spans="1:10" x14ac:dyDescent="0.25">
      <c r="A14" s="2"/>
      <c r="B14" s="3" t="s">
        <v>6</v>
      </c>
      <c r="C14" s="6">
        <f t="shared" si="0"/>
        <v>8584.02</v>
      </c>
      <c r="D14" s="7">
        <f t="shared" si="1"/>
        <v>2412.1096200000002</v>
      </c>
      <c r="J14" s="56"/>
    </row>
    <row r="15" spans="1:10" x14ac:dyDescent="0.25">
      <c r="A15" s="2"/>
      <c r="B15" s="3" t="s">
        <v>7</v>
      </c>
      <c r="C15" s="6">
        <f t="shared" si="0"/>
        <v>2360.6055000000001</v>
      </c>
      <c r="D15" s="7">
        <f t="shared" si="1"/>
        <v>663.33014550000007</v>
      </c>
      <c r="J15" s="56"/>
    </row>
    <row r="16" spans="1:10" x14ac:dyDescent="0.25">
      <c r="A16" s="2"/>
      <c r="B16" s="3" t="s">
        <v>8</v>
      </c>
      <c r="C16" s="6">
        <f t="shared" si="0"/>
        <v>4721.2110000000002</v>
      </c>
      <c r="D16" s="7">
        <f t="shared" si="1"/>
        <v>1326.6602910000001</v>
      </c>
      <c r="J16" s="56"/>
    </row>
    <row r="17" spans="1:10" x14ac:dyDescent="0.25">
      <c r="A17" s="2"/>
      <c r="B17" s="3" t="s">
        <v>9</v>
      </c>
      <c r="C17" s="6">
        <f t="shared" si="0"/>
        <v>7081.8165000000008</v>
      </c>
      <c r="D17" s="7">
        <f t="shared" si="1"/>
        <v>1989.9904365000004</v>
      </c>
      <c r="J17" s="56"/>
    </row>
    <row r="18" spans="1:10" x14ac:dyDescent="0.25">
      <c r="A18" s="2"/>
      <c r="B18" s="3" t="s">
        <v>10</v>
      </c>
      <c r="C18" s="6">
        <f t="shared" si="0"/>
        <v>9442.4220000000005</v>
      </c>
      <c r="D18" s="7">
        <f t="shared" si="1"/>
        <v>2653.3205820000003</v>
      </c>
      <c r="J18" s="56"/>
    </row>
    <row r="19" spans="1:10" x14ac:dyDescent="0.25">
      <c r="A19" s="2"/>
      <c r="B19" s="3" t="s">
        <v>11</v>
      </c>
      <c r="C19" s="6">
        <f t="shared" si="0"/>
        <v>14163.633000000002</v>
      </c>
      <c r="D19" s="7">
        <f t="shared" si="1"/>
        <v>3979.9808730000009</v>
      </c>
      <c r="J19" s="56"/>
    </row>
    <row r="20" spans="1:10" x14ac:dyDescent="0.25">
      <c r="A20" s="2"/>
      <c r="B20" s="3" t="s">
        <v>12</v>
      </c>
      <c r="C20" s="6">
        <f>(($A$6*0.02778)/5*9.25)+(($A$6*1.03*0.02778)/5*34.75)</f>
        <v>18769.209750000002</v>
      </c>
      <c r="D20" s="7">
        <f t="shared" si="1"/>
        <v>5274.1479397500007</v>
      </c>
    </row>
    <row r="21" spans="1:10" x14ac:dyDescent="0.25">
      <c r="A21" s="2"/>
      <c r="B21" s="3" t="s">
        <v>14</v>
      </c>
      <c r="C21" s="6">
        <f>(($A$6*0.02778)/5*18.25)+(($A$6*1.03*0.02778)/5*36.75)</f>
        <v>23377.911749999999</v>
      </c>
      <c r="D21" s="7">
        <f t="shared" si="1"/>
        <v>6569.1932017500003</v>
      </c>
    </row>
    <row r="22" spans="1:10" ht="15.75" thickBot="1" x14ac:dyDescent="0.3">
      <c r="A22" s="8"/>
      <c r="B22" s="9" t="s">
        <v>13</v>
      </c>
      <c r="C22" s="10">
        <f>(($A$6*0.02778)/5*31.1)+(($A$6*1.03*0.02778)/5*28.9)</f>
        <v>25363.278900000001</v>
      </c>
      <c r="D22" s="11">
        <f t="shared" si="1"/>
        <v>7127.0813709000013</v>
      </c>
    </row>
    <row r="24" spans="1:10" ht="15.75" thickBot="1" x14ac:dyDescent="0.3">
      <c r="A24" s="3"/>
      <c r="B24" s="3"/>
      <c r="C24" s="3"/>
      <c r="D24" s="3"/>
      <c r="E24" s="3"/>
    </row>
    <row r="25" spans="1:10" ht="31.5" x14ac:dyDescent="0.5">
      <c r="A25" s="71" t="s">
        <v>38</v>
      </c>
      <c r="B25" s="72"/>
      <c r="C25" s="72"/>
      <c r="D25" s="72"/>
      <c r="E25" s="72"/>
      <c r="F25" s="35"/>
      <c r="G25" s="35"/>
      <c r="H25" s="36"/>
    </row>
    <row r="26" spans="1:10" x14ac:dyDescent="0.25">
      <c r="A26" s="2" t="s">
        <v>18</v>
      </c>
      <c r="B26" s="3"/>
      <c r="C26" s="3"/>
      <c r="D26" s="3"/>
      <c r="E26" s="3"/>
      <c r="F26" s="3"/>
      <c r="G26" s="3"/>
      <c r="H26" s="4"/>
    </row>
    <row r="27" spans="1:10" x14ac:dyDescent="0.25">
      <c r="A27" s="16" t="s">
        <v>100</v>
      </c>
      <c r="B27" s="3"/>
      <c r="C27" s="3"/>
      <c r="D27" s="3"/>
      <c r="E27" s="3"/>
      <c r="F27" s="3"/>
      <c r="G27" s="3"/>
      <c r="H27" s="4"/>
    </row>
    <row r="28" spans="1:10" x14ac:dyDescent="0.25">
      <c r="A28" s="82" t="s">
        <v>94</v>
      </c>
      <c r="B28" s="83"/>
      <c r="C28" s="83"/>
      <c r="D28" s="63"/>
      <c r="E28" s="63"/>
      <c r="F28" s="63"/>
      <c r="G28" s="63"/>
      <c r="H28" s="64"/>
    </row>
    <row r="29" spans="1:10" x14ac:dyDescent="0.25">
      <c r="A29" s="2" t="s">
        <v>0</v>
      </c>
      <c r="B29" s="3"/>
      <c r="C29" s="3"/>
      <c r="D29" s="3"/>
      <c r="E29" s="3"/>
      <c r="F29" s="3"/>
      <c r="G29" s="3"/>
      <c r="H29" s="4"/>
    </row>
    <row r="30" spans="1:10" x14ac:dyDescent="0.25">
      <c r="A30" s="2">
        <f>VLOOKUP(A27,Table24[],2,FALSE)</f>
        <v>40000</v>
      </c>
      <c r="B30" s="3"/>
      <c r="C30" s="3"/>
      <c r="D30" s="3"/>
      <c r="E30" s="3"/>
      <c r="F30" s="3"/>
      <c r="G30" s="3"/>
      <c r="H30" s="4"/>
    </row>
    <row r="31" spans="1:10" x14ac:dyDescent="0.25">
      <c r="A31" s="2" t="s">
        <v>29</v>
      </c>
      <c r="B31" s="3"/>
      <c r="C31" s="3"/>
      <c r="D31" s="3"/>
      <c r="E31" s="3"/>
      <c r="F31" s="3"/>
      <c r="G31" s="3"/>
      <c r="H31" s="4"/>
    </row>
    <row r="32" spans="1:10" x14ac:dyDescent="0.25">
      <c r="A32" s="17">
        <v>0.5</v>
      </c>
      <c r="B32" s="3"/>
      <c r="C32" s="3"/>
      <c r="D32" s="3"/>
      <c r="E32" s="3"/>
      <c r="F32" s="3"/>
      <c r="G32" s="3"/>
      <c r="H32" s="4"/>
    </row>
    <row r="33" spans="1:8" x14ac:dyDescent="0.25">
      <c r="A33" s="82" t="s">
        <v>93</v>
      </c>
      <c r="B33" s="83"/>
      <c r="C33" s="83"/>
      <c r="D33" s="83"/>
      <c r="E33" s="83"/>
      <c r="F33" s="83"/>
      <c r="G33" s="83"/>
      <c r="H33" s="84"/>
    </row>
    <row r="34" spans="1:8" x14ac:dyDescent="0.25">
      <c r="A34" s="2" t="s">
        <v>1</v>
      </c>
      <c r="B34" s="3"/>
      <c r="C34" s="3"/>
      <c r="D34" s="3"/>
      <c r="E34" s="3"/>
      <c r="F34" s="3"/>
      <c r="G34" s="3"/>
      <c r="H34" s="4"/>
    </row>
    <row r="35" spans="1:8" x14ac:dyDescent="0.25">
      <c r="A35" s="5">
        <v>7.4999999999999997E-2</v>
      </c>
      <c r="B35" s="3"/>
      <c r="C35" s="3"/>
      <c r="D35" s="3"/>
      <c r="E35" s="3"/>
      <c r="F35" s="3"/>
      <c r="G35" s="3"/>
      <c r="H35" s="4"/>
    </row>
    <row r="36" spans="1:8" x14ac:dyDescent="0.25">
      <c r="A36" s="5"/>
      <c r="B36" s="3"/>
      <c r="C36" s="3"/>
      <c r="D36" s="3"/>
      <c r="E36" s="3"/>
      <c r="F36" s="3"/>
      <c r="G36" s="3"/>
      <c r="H36" s="4"/>
    </row>
    <row r="37" spans="1:8" ht="47.25" customHeight="1" x14ac:dyDescent="0.25">
      <c r="A37" s="2"/>
      <c r="B37" s="3"/>
      <c r="C37" s="55" t="s">
        <v>15</v>
      </c>
      <c r="D37" s="55" t="s">
        <v>16</v>
      </c>
      <c r="E37" s="61"/>
      <c r="F37" s="3"/>
      <c r="G37" s="3"/>
      <c r="H37" s="4"/>
    </row>
    <row r="38" spans="1:8" x14ac:dyDescent="0.25">
      <c r="A38" s="2" t="s">
        <v>30</v>
      </c>
      <c r="B38" s="19" t="s">
        <v>83</v>
      </c>
      <c r="C38" s="6">
        <f>A30*A32/9</f>
        <v>2222.2222222222222</v>
      </c>
      <c r="D38" s="6">
        <f>C38*$A$35</f>
        <v>166.66666666666666</v>
      </c>
      <c r="E38" s="58"/>
      <c r="F38" s="3"/>
      <c r="G38" s="3"/>
      <c r="H38" s="4"/>
    </row>
    <row r="39" spans="1:8" x14ac:dyDescent="0.25">
      <c r="A39" s="2"/>
      <c r="B39" s="19" t="s">
        <v>84</v>
      </c>
      <c r="C39" s="6">
        <f>C38</f>
        <v>2222.2222222222222</v>
      </c>
      <c r="D39" s="6">
        <f>C39*$A$35</f>
        <v>166.66666666666666</v>
      </c>
      <c r="E39" s="58"/>
      <c r="F39" s="3"/>
      <c r="G39" s="3"/>
      <c r="H39" s="4"/>
    </row>
    <row r="40" spans="1:8" x14ac:dyDescent="0.25">
      <c r="A40" s="2"/>
      <c r="B40" s="19" t="s">
        <v>86</v>
      </c>
      <c r="C40" s="6">
        <f>C38</f>
        <v>2222.2222222222222</v>
      </c>
      <c r="D40" s="6">
        <f>C40*$A$35</f>
        <v>166.66666666666666</v>
      </c>
      <c r="E40" s="58"/>
      <c r="F40" s="3"/>
      <c r="G40" s="3"/>
      <c r="H40" s="4"/>
    </row>
    <row r="41" spans="1:8" x14ac:dyDescent="0.25">
      <c r="A41" s="2"/>
      <c r="B41" s="19" t="s">
        <v>85</v>
      </c>
      <c r="C41" s="6">
        <f>C38</f>
        <v>2222.2222222222222</v>
      </c>
      <c r="D41" s="6">
        <f>C41*$A$35</f>
        <v>166.66666666666666</v>
      </c>
      <c r="E41" s="58"/>
      <c r="F41" s="3"/>
      <c r="G41" s="3"/>
      <c r="H41" s="4"/>
    </row>
    <row r="42" spans="1:8" x14ac:dyDescent="0.25">
      <c r="A42" s="2"/>
      <c r="B42" s="19" t="s">
        <v>87</v>
      </c>
      <c r="C42" s="6">
        <f>A30*A32/9*0.451613096</f>
        <v>1003.5846577777777</v>
      </c>
      <c r="D42" s="6">
        <f>C42*$A$35</f>
        <v>75.268849333333321</v>
      </c>
      <c r="E42" s="59"/>
      <c r="F42" s="3"/>
      <c r="G42" s="3"/>
      <c r="H42" s="4"/>
    </row>
    <row r="43" spans="1:8" x14ac:dyDescent="0.25">
      <c r="A43" s="2"/>
      <c r="B43" s="19"/>
      <c r="C43" s="57"/>
      <c r="D43" s="57"/>
      <c r="E43" s="59"/>
      <c r="F43" s="3"/>
      <c r="G43" s="3"/>
      <c r="H43" s="4"/>
    </row>
    <row r="44" spans="1:8" x14ac:dyDescent="0.25">
      <c r="A44" s="2" t="s">
        <v>32</v>
      </c>
      <c r="B44" s="19" t="s">
        <v>88</v>
      </c>
      <c r="C44" s="6">
        <f>A30*1.02*A32/9*0.548388235</f>
        <v>1243.0133326666667</v>
      </c>
      <c r="D44" s="6">
        <f>C44*$A$35</f>
        <v>93.225999950000002</v>
      </c>
      <c r="E44" s="59"/>
      <c r="F44" s="3"/>
      <c r="G44" s="3"/>
      <c r="H44" s="4"/>
    </row>
    <row r="45" spans="1:8" x14ac:dyDescent="0.25">
      <c r="A45" s="2"/>
      <c r="B45" s="19" t="s">
        <v>89</v>
      </c>
      <c r="C45" s="6">
        <f>A30*1.02*A32/9</f>
        <v>2266.6666666666665</v>
      </c>
      <c r="D45" s="6">
        <f>C45*$A$35</f>
        <v>169.99999999999997</v>
      </c>
      <c r="E45" s="58"/>
      <c r="F45" s="3"/>
      <c r="G45" s="3"/>
      <c r="H45" s="4"/>
    </row>
    <row r="46" spans="1:8" x14ac:dyDescent="0.25">
      <c r="A46" s="2"/>
      <c r="B46" s="19" t="s">
        <v>90</v>
      </c>
      <c r="C46" s="6">
        <f>C45</f>
        <v>2266.6666666666665</v>
      </c>
      <c r="D46" s="6">
        <f>C46*$A$35</f>
        <v>169.99999999999997</v>
      </c>
      <c r="E46" s="58"/>
      <c r="F46" s="3"/>
      <c r="G46" s="3"/>
      <c r="H46" s="4"/>
    </row>
    <row r="47" spans="1:8" x14ac:dyDescent="0.25">
      <c r="A47" s="2"/>
      <c r="B47" s="19" t="s">
        <v>91</v>
      </c>
      <c r="C47" s="6">
        <f t="shared" ref="C47:C48" si="2">C46</f>
        <v>2266.6666666666665</v>
      </c>
      <c r="D47" s="6">
        <f>C47*$A$35</f>
        <v>169.99999999999997</v>
      </c>
      <c r="E47" s="58"/>
      <c r="F47" s="3"/>
      <c r="G47" s="3"/>
      <c r="H47" s="4"/>
    </row>
    <row r="48" spans="1:8" x14ac:dyDescent="0.25">
      <c r="A48" s="2"/>
      <c r="B48" s="19" t="s">
        <v>92</v>
      </c>
      <c r="C48" s="6">
        <f t="shared" si="2"/>
        <v>2266.6666666666665</v>
      </c>
      <c r="D48" s="6">
        <f>C48*$A$35</f>
        <v>169.99999999999997</v>
      </c>
      <c r="E48" s="58"/>
      <c r="F48" s="3"/>
      <c r="G48" s="3"/>
      <c r="H48" s="4"/>
    </row>
    <row r="49" spans="1:10" x14ac:dyDescent="0.25">
      <c r="A49" s="2"/>
      <c r="B49" s="19"/>
      <c r="C49" s="57"/>
      <c r="D49" s="57"/>
      <c r="E49" s="58"/>
      <c r="F49" s="3"/>
      <c r="G49" s="3"/>
      <c r="H49" s="4"/>
    </row>
    <row r="50" spans="1:10" x14ac:dyDescent="0.25">
      <c r="A50" s="2" t="s">
        <v>31</v>
      </c>
      <c r="B50" s="3" t="s">
        <v>2</v>
      </c>
      <c r="C50" s="6">
        <f>(($A$30*1.02*0.02778)/5*E95)*$A$32</f>
        <v>113.3424</v>
      </c>
      <c r="D50" s="6">
        <f>C50*$A$8</f>
        <v>31.849214400000001</v>
      </c>
      <c r="E50" s="58"/>
      <c r="F50" s="3"/>
      <c r="G50" s="3"/>
      <c r="H50" s="4"/>
      <c r="J50" s="56"/>
    </row>
    <row r="51" spans="1:10" x14ac:dyDescent="0.25">
      <c r="A51" s="2"/>
      <c r="B51" s="3" t="s">
        <v>3</v>
      </c>
      <c r="C51" s="6">
        <f t="shared" ref="C51:C59" si="3">(($A$30*1.02*0.02778)/5*E96)*$A$32</f>
        <v>566.71199999999999</v>
      </c>
      <c r="D51" s="6">
        <f t="shared" ref="D51:D62" si="4">C51*$A$8</f>
        <v>159.24607200000003</v>
      </c>
      <c r="E51" s="58"/>
      <c r="F51" s="3"/>
      <c r="G51" s="3"/>
      <c r="H51" s="4"/>
      <c r="J51" s="56"/>
    </row>
    <row r="52" spans="1:10" x14ac:dyDescent="0.25">
      <c r="A52" s="2"/>
      <c r="B52" s="3" t="s">
        <v>4</v>
      </c>
      <c r="C52" s="6">
        <f t="shared" si="3"/>
        <v>1133.424</v>
      </c>
      <c r="D52" s="6">
        <f t="shared" si="4"/>
        <v>318.49214400000005</v>
      </c>
      <c r="E52" s="58"/>
      <c r="F52" s="3"/>
      <c r="G52" s="3"/>
      <c r="H52" s="4"/>
      <c r="J52" s="56"/>
    </row>
    <row r="53" spans="1:10" x14ac:dyDescent="0.25">
      <c r="A53" s="2"/>
      <c r="B53" s="3" t="s">
        <v>5</v>
      </c>
      <c r="C53" s="6">
        <f t="shared" si="3"/>
        <v>1700.136</v>
      </c>
      <c r="D53" s="6">
        <f t="shared" si="4"/>
        <v>477.73821600000002</v>
      </c>
      <c r="E53" s="58"/>
      <c r="F53" s="3"/>
      <c r="G53" s="3"/>
      <c r="H53" s="4"/>
      <c r="J53" s="56"/>
    </row>
    <row r="54" spans="1:10" x14ac:dyDescent="0.25">
      <c r="A54" s="2"/>
      <c r="B54" s="3" t="s">
        <v>6</v>
      </c>
      <c r="C54" s="6">
        <f t="shared" si="3"/>
        <v>2266.848</v>
      </c>
      <c r="D54" s="6">
        <f t="shared" si="4"/>
        <v>636.98428800000011</v>
      </c>
      <c r="E54" s="58"/>
      <c r="F54" s="3"/>
      <c r="G54" s="3"/>
      <c r="H54" s="4"/>
      <c r="J54" s="56"/>
    </row>
    <row r="55" spans="1:10" x14ac:dyDescent="0.25">
      <c r="A55" s="2"/>
      <c r="B55" s="3" t="s">
        <v>7</v>
      </c>
      <c r="C55" s="6">
        <f t="shared" si="3"/>
        <v>623.38319999999999</v>
      </c>
      <c r="D55" s="6">
        <f t="shared" si="4"/>
        <v>175.17067920000002</v>
      </c>
      <c r="E55" s="58"/>
      <c r="F55" s="3"/>
      <c r="G55" s="3"/>
      <c r="H55" s="4"/>
      <c r="J55" s="56"/>
    </row>
    <row r="56" spans="1:10" x14ac:dyDescent="0.25">
      <c r="A56" s="2"/>
      <c r="B56" s="3" t="s">
        <v>8</v>
      </c>
      <c r="C56" s="6">
        <f t="shared" si="3"/>
        <v>1246.7664</v>
      </c>
      <c r="D56" s="6">
        <f t="shared" si="4"/>
        <v>350.34135840000005</v>
      </c>
      <c r="E56" s="58"/>
      <c r="F56" s="3"/>
      <c r="G56" s="3"/>
      <c r="H56" s="4"/>
      <c r="J56" s="56"/>
    </row>
    <row r="57" spans="1:10" x14ac:dyDescent="0.25">
      <c r="A57" s="2"/>
      <c r="B57" s="3" t="s">
        <v>9</v>
      </c>
      <c r="C57" s="6">
        <f t="shared" si="3"/>
        <v>1870.1496</v>
      </c>
      <c r="D57" s="6">
        <f t="shared" si="4"/>
        <v>525.51203759999999</v>
      </c>
      <c r="E57" s="58"/>
      <c r="F57" s="3"/>
      <c r="G57" s="3"/>
      <c r="H57" s="4"/>
      <c r="J57" s="56"/>
    </row>
    <row r="58" spans="1:10" x14ac:dyDescent="0.25">
      <c r="A58" s="2"/>
      <c r="B58" s="3" t="s">
        <v>10</v>
      </c>
      <c r="C58" s="6">
        <f t="shared" si="3"/>
        <v>2493.5328</v>
      </c>
      <c r="D58" s="6">
        <f t="shared" si="4"/>
        <v>700.68271680000009</v>
      </c>
      <c r="E58" s="58"/>
      <c r="F58" s="3"/>
      <c r="G58" s="3"/>
      <c r="H58" s="4"/>
      <c r="J58" s="56"/>
    </row>
    <row r="59" spans="1:10" x14ac:dyDescent="0.25">
      <c r="A59" s="2"/>
      <c r="B59" s="3" t="s">
        <v>11</v>
      </c>
      <c r="C59" s="6">
        <f t="shared" si="3"/>
        <v>3740.2991999999999</v>
      </c>
      <c r="D59" s="6">
        <f t="shared" si="4"/>
        <v>1051.0240752</v>
      </c>
      <c r="E59" s="58"/>
      <c r="F59" s="3"/>
      <c r="G59" s="3"/>
      <c r="H59" s="4"/>
      <c r="J59" s="56"/>
    </row>
    <row r="60" spans="1:10" x14ac:dyDescent="0.25">
      <c r="A60" s="2"/>
      <c r="B60" s="3" t="s">
        <v>12</v>
      </c>
      <c r="C60" s="6">
        <f>C58*2</f>
        <v>4987.0655999999999</v>
      </c>
      <c r="D60" s="6">
        <f t="shared" si="4"/>
        <v>1401.3654336000002</v>
      </c>
      <c r="E60" s="58"/>
      <c r="F60" s="3"/>
      <c r="G60" s="3"/>
      <c r="H60" s="4"/>
      <c r="J60" s="56"/>
    </row>
    <row r="61" spans="1:10" x14ac:dyDescent="0.25">
      <c r="A61" s="2"/>
      <c r="B61" s="3" t="s">
        <v>14</v>
      </c>
      <c r="C61" s="6">
        <f>(C58+C55)*2</f>
        <v>6233.8320000000003</v>
      </c>
      <c r="D61" s="6">
        <f t="shared" si="4"/>
        <v>1751.7067920000002</v>
      </c>
      <c r="E61" s="58"/>
      <c r="F61" s="3"/>
      <c r="G61" s="3"/>
      <c r="H61" s="4"/>
      <c r="J61" s="56"/>
    </row>
    <row r="62" spans="1:10" x14ac:dyDescent="0.25">
      <c r="A62" s="2"/>
      <c r="B62" s="3" t="s">
        <v>13</v>
      </c>
      <c r="C62" s="6">
        <f>C59*2</f>
        <v>7480.5983999999999</v>
      </c>
      <c r="D62" s="6">
        <f t="shared" si="4"/>
        <v>2102.0481503999999</v>
      </c>
      <c r="E62" s="58"/>
      <c r="F62" s="3"/>
      <c r="G62" s="3"/>
      <c r="H62" s="4"/>
      <c r="J62" s="56"/>
    </row>
    <row r="63" spans="1:10" x14ac:dyDescent="0.25">
      <c r="A63" s="2"/>
      <c r="B63" s="19"/>
      <c r="C63" s="57"/>
      <c r="D63" s="57"/>
      <c r="E63" s="58"/>
      <c r="F63" s="3"/>
      <c r="G63" s="3"/>
      <c r="H63" s="4"/>
    </row>
    <row r="64" spans="1:10" ht="15.75" thickBot="1" x14ac:dyDescent="0.3">
      <c r="A64" s="8"/>
      <c r="B64" s="9"/>
      <c r="C64" s="9"/>
      <c r="D64" s="9"/>
      <c r="E64" s="62"/>
      <c r="F64" s="9"/>
      <c r="G64" s="9"/>
      <c r="H64" s="60"/>
    </row>
    <row r="65" spans="1:4" ht="15.75" thickBot="1" x14ac:dyDescent="0.3"/>
    <row r="66" spans="1:4" ht="58.5" customHeight="1" x14ac:dyDescent="0.5">
      <c r="A66" s="68" t="s">
        <v>82</v>
      </c>
      <c r="B66" s="69"/>
      <c r="C66" s="69"/>
      <c r="D66" s="70"/>
    </row>
    <row r="67" spans="1:4" x14ac:dyDescent="0.25">
      <c r="A67" s="2" t="s">
        <v>33</v>
      </c>
      <c r="B67" s="3"/>
      <c r="C67" s="3"/>
      <c r="D67" s="4"/>
    </row>
    <row r="68" spans="1:4" x14ac:dyDescent="0.25">
      <c r="A68" s="16">
        <v>10</v>
      </c>
      <c r="B68" s="3"/>
      <c r="C68" s="3"/>
      <c r="D68" s="4"/>
    </row>
    <row r="69" spans="1:4" x14ac:dyDescent="0.25">
      <c r="A69" s="2" t="s">
        <v>34</v>
      </c>
      <c r="B69" s="3"/>
      <c r="C69" s="3"/>
      <c r="D69" s="4"/>
    </row>
    <row r="70" spans="1:4" x14ac:dyDescent="0.25">
      <c r="A70" s="16">
        <v>120</v>
      </c>
      <c r="B70" s="3"/>
      <c r="C70" s="3"/>
      <c r="D70" s="4"/>
    </row>
    <row r="71" spans="1:4" x14ac:dyDescent="0.25">
      <c r="A71" s="2" t="s">
        <v>1</v>
      </c>
      <c r="B71" s="3"/>
      <c r="C71" s="3"/>
      <c r="D71" s="4"/>
    </row>
    <row r="72" spans="1:4" x14ac:dyDescent="0.25">
      <c r="A72" s="5">
        <v>8.3000000000000004E-2</v>
      </c>
      <c r="B72" s="3"/>
      <c r="C72" s="3"/>
      <c r="D72" s="4"/>
    </row>
    <row r="73" spans="1:4" x14ac:dyDescent="0.25">
      <c r="A73" s="2"/>
      <c r="B73" s="3"/>
      <c r="C73" s="3"/>
      <c r="D73" s="4"/>
    </row>
    <row r="74" spans="1:4" x14ac:dyDescent="0.25">
      <c r="A74" s="2"/>
      <c r="B74" s="3"/>
      <c r="C74" s="3" t="s">
        <v>15</v>
      </c>
      <c r="D74" s="4" t="s">
        <v>16</v>
      </c>
    </row>
    <row r="75" spans="1:4" ht="15.75" thickBot="1" x14ac:dyDescent="0.3">
      <c r="A75" s="8"/>
      <c r="B75" s="9"/>
      <c r="C75" s="10">
        <f>A68*A70</f>
        <v>1200</v>
      </c>
      <c r="D75" s="11">
        <f>C75*A72</f>
        <v>99.600000000000009</v>
      </c>
    </row>
    <row r="78" spans="1:4" ht="23.25" customHeight="1" x14ac:dyDescent="0.25"/>
    <row r="80" spans="1:4" ht="24.75" customHeight="1" x14ac:dyDescent="0.25"/>
    <row r="82" spans="1:5" ht="24" customHeight="1" x14ac:dyDescent="0.25"/>
    <row r="84" spans="1:5" x14ac:dyDescent="0.25">
      <c r="A84" s="12"/>
    </row>
    <row r="85" spans="1:5" x14ac:dyDescent="0.25">
      <c r="A85" s="12"/>
    </row>
    <row r="87" spans="1:5" x14ac:dyDescent="0.25">
      <c r="A87" s="1" t="s">
        <v>36</v>
      </c>
    </row>
    <row r="95" spans="1:5" x14ac:dyDescent="0.25">
      <c r="E95" s="1">
        <v>1</v>
      </c>
    </row>
    <row r="96" spans="1:5" x14ac:dyDescent="0.25">
      <c r="E96" s="1">
        <v>5</v>
      </c>
    </row>
    <row r="97" spans="1:5" x14ac:dyDescent="0.25">
      <c r="E97" s="1">
        <v>10</v>
      </c>
    </row>
    <row r="98" spans="1:5" x14ac:dyDescent="0.25">
      <c r="E98" s="1">
        <v>15</v>
      </c>
    </row>
    <row r="99" spans="1:5" x14ac:dyDescent="0.25">
      <c r="E99" s="1">
        <v>20</v>
      </c>
    </row>
    <row r="100" spans="1:5" x14ac:dyDescent="0.25">
      <c r="E100" s="1">
        <v>5.5</v>
      </c>
    </row>
    <row r="101" spans="1:5" x14ac:dyDescent="0.25">
      <c r="E101" s="1">
        <v>11</v>
      </c>
    </row>
    <row r="102" spans="1:5" x14ac:dyDescent="0.25">
      <c r="A102" s="1" t="s">
        <v>17</v>
      </c>
      <c r="E102" s="1">
        <v>16.5</v>
      </c>
    </row>
    <row r="103" spans="1:5" x14ac:dyDescent="0.25">
      <c r="E103" s="1">
        <v>22</v>
      </c>
    </row>
    <row r="104" spans="1:5" x14ac:dyDescent="0.25">
      <c r="A104" s="1" t="s">
        <v>18</v>
      </c>
      <c r="B104" s="1" t="s">
        <v>19</v>
      </c>
      <c r="E104" s="1">
        <v>33</v>
      </c>
    </row>
    <row r="105" spans="1:5" x14ac:dyDescent="0.25">
      <c r="A105" s="1" t="s">
        <v>20</v>
      </c>
      <c r="B105" s="13">
        <v>40000</v>
      </c>
      <c r="E105" s="1">
        <v>44</v>
      </c>
    </row>
    <row r="106" spans="1:5" x14ac:dyDescent="0.25">
      <c r="A106" s="1" t="s">
        <v>21</v>
      </c>
      <c r="B106" s="13">
        <v>44000</v>
      </c>
      <c r="E106" s="1">
        <v>55</v>
      </c>
    </row>
    <row r="107" spans="1:5" x14ac:dyDescent="0.25">
      <c r="A107" s="1" t="s">
        <v>73</v>
      </c>
      <c r="B107" s="13">
        <v>48000</v>
      </c>
      <c r="E107" s="1">
        <v>60</v>
      </c>
    </row>
    <row r="108" spans="1:5" x14ac:dyDescent="0.25">
      <c r="A108" s="1" t="s">
        <v>22</v>
      </c>
      <c r="B108" s="13">
        <v>36000</v>
      </c>
    </row>
    <row r="109" spans="1:5" x14ac:dyDescent="0.25">
      <c r="A109" s="1" t="s">
        <v>23</v>
      </c>
      <c r="B109" s="13">
        <v>38000</v>
      </c>
    </row>
    <row r="110" spans="1:5" x14ac:dyDescent="0.25">
      <c r="A110" s="1" t="s">
        <v>24</v>
      </c>
      <c r="B110" s="13">
        <v>36000</v>
      </c>
    </row>
    <row r="111" spans="1:5" x14ac:dyDescent="0.25">
      <c r="A111" s="1" t="s">
        <v>25</v>
      </c>
      <c r="B111" s="13">
        <v>36000</v>
      </c>
    </row>
    <row r="112" spans="1:5" x14ac:dyDescent="0.25">
      <c r="A112" s="1" t="s">
        <v>26</v>
      </c>
      <c r="B112" s="13">
        <v>38000</v>
      </c>
    </row>
    <row r="113" spans="1:3" x14ac:dyDescent="0.25">
      <c r="A113" s="1" t="s">
        <v>27</v>
      </c>
      <c r="B113" s="13">
        <v>40000</v>
      </c>
    </row>
    <row r="114" spans="1:3" x14ac:dyDescent="0.25">
      <c r="A114" s="1" t="s">
        <v>100</v>
      </c>
      <c r="B114" s="13">
        <v>40000</v>
      </c>
    </row>
    <row r="115" spans="1:3" x14ac:dyDescent="0.25">
      <c r="A115" s="1" t="s">
        <v>28</v>
      </c>
      <c r="B115" s="13">
        <v>36000</v>
      </c>
    </row>
    <row r="117" spans="1:3" x14ac:dyDescent="0.25">
      <c r="B117" s="1">
        <v>2016</v>
      </c>
      <c r="C117" s="1">
        <v>2017</v>
      </c>
    </row>
    <row r="118" spans="1:3" x14ac:dyDescent="0.25">
      <c r="A118" s="1" t="s">
        <v>35</v>
      </c>
      <c r="B118" s="1">
        <f>A30*A32*2.778%/5*31.1</f>
        <v>3455.8320000000003</v>
      </c>
      <c r="C118" s="1">
        <f>A30*1.02*A32*2.778%/5*28.9</f>
        <v>3275.5953599999998</v>
      </c>
    </row>
    <row r="120" spans="1:3" x14ac:dyDescent="0.25">
      <c r="A120" s="1" t="s">
        <v>29</v>
      </c>
    </row>
    <row r="121" spans="1:3" x14ac:dyDescent="0.25">
      <c r="A121" s="1">
        <v>0.25</v>
      </c>
    </row>
    <row r="122" spans="1:3" x14ac:dyDescent="0.25">
      <c r="A122" s="14">
        <v>0.5</v>
      </c>
    </row>
    <row r="123" spans="1:3" x14ac:dyDescent="0.25">
      <c r="A123" s="1">
        <v>0.75</v>
      </c>
    </row>
    <row r="124" spans="1:3" x14ac:dyDescent="0.25">
      <c r="A124" s="14">
        <v>1</v>
      </c>
    </row>
  </sheetData>
  <sheetProtection algorithmName="SHA-512" hashValue="H/XhWyfuovt7BmRM3WdhD32OcS4EDwU9TUQP5jIkmcWyjg9FPs6gloY+X1t28CUY4zMuEBHTY3wnwLbTjr3wnA==" saltValue="iK3iPj83SXD+kniClnf/3w==" spinCount="100000" sheet="1" objects="1" scenarios="1"/>
  <mergeCells count="8">
    <mergeCell ref="A66:D66"/>
    <mergeCell ref="A25:E25"/>
    <mergeCell ref="A4:D4"/>
    <mergeCell ref="A1:E1"/>
    <mergeCell ref="A2:E2"/>
    <mergeCell ref="A3:E3"/>
    <mergeCell ref="A33:H33"/>
    <mergeCell ref="A28:C28"/>
  </mergeCells>
  <dataValidations count="2">
    <dataValidation type="list" allowBlank="1" showInputMessage="1" showErrorMessage="1" sqref="A32">
      <formula1>$A$121:$A$124</formula1>
    </dataValidation>
    <dataValidation type="list" allowBlank="1" showInputMessage="1" showErrorMessage="1" sqref="A27">
      <formula1>$A$105:$A$115</formula1>
    </dataValidation>
  </dataValidations>
  <pageMargins left="0.25" right="0.25"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workbookViewId="0">
      <selection activeCell="A7" sqref="A7"/>
    </sheetView>
  </sheetViews>
  <sheetFormatPr defaultRowHeight="15" x14ac:dyDescent="0.25"/>
  <cols>
    <col min="1" max="1" width="134.7109375" customWidth="1"/>
  </cols>
  <sheetData>
    <row r="1" spans="1:15" ht="31.5" x14ac:dyDescent="0.5">
      <c r="A1" s="29" t="s">
        <v>37</v>
      </c>
      <c r="B1" s="18"/>
      <c r="C1" s="18"/>
      <c r="D1" s="18"/>
      <c r="E1" s="22"/>
      <c r="F1" s="22"/>
    </row>
    <row r="2" spans="1:15" ht="90.75" customHeight="1" thickBot="1" x14ac:dyDescent="0.3">
      <c r="A2" s="30" t="s">
        <v>101</v>
      </c>
      <c r="B2" s="22"/>
      <c r="C2" s="22"/>
      <c r="D2" s="22"/>
      <c r="E2" s="22"/>
      <c r="F2" s="22"/>
    </row>
    <row r="3" spans="1:15" x14ac:dyDescent="0.25">
      <c r="A3" s="22"/>
      <c r="B3" s="22"/>
      <c r="C3" s="22"/>
      <c r="D3" s="22"/>
      <c r="E3" s="22"/>
      <c r="F3" s="22"/>
    </row>
    <row r="4" spans="1:15" x14ac:dyDescent="0.25">
      <c r="A4" s="22"/>
      <c r="B4" s="22"/>
      <c r="C4" s="22"/>
      <c r="D4" s="22"/>
      <c r="E4" s="22"/>
      <c r="F4" s="22"/>
    </row>
    <row r="5" spans="1:15" ht="15.75" thickBot="1" x14ac:dyDescent="0.3">
      <c r="A5" s="22"/>
      <c r="B5" s="22"/>
      <c r="C5" s="22"/>
      <c r="D5" s="22"/>
      <c r="E5" s="22"/>
      <c r="F5" s="85"/>
      <c r="G5" s="85"/>
      <c r="H5" s="85"/>
      <c r="I5" s="85"/>
      <c r="J5" s="85"/>
      <c r="K5" s="85"/>
      <c r="L5" s="85"/>
      <c r="M5" s="85"/>
      <c r="N5" s="22"/>
      <c r="O5" s="22"/>
    </row>
    <row r="6" spans="1:15" ht="31.5" x14ac:dyDescent="0.5">
      <c r="A6" s="20" t="s">
        <v>38</v>
      </c>
      <c r="B6" s="21"/>
      <c r="C6" s="18"/>
      <c r="D6" s="18"/>
      <c r="E6" s="18"/>
      <c r="F6" s="22"/>
    </row>
    <row r="7" spans="1:15" ht="120" x14ac:dyDescent="0.25">
      <c r="A7" s="23" t="s">
        <v>97</v>
      </c>
      <c r="B7" s="24"/>
      <c r="C7" s="22"/>
      <c r="D7" s="22"/>
      <c r="E7" s="22"/>
      <c r="F7" s="22"/>
    </row>
    <row r="8" spans="1:15" x14ac:dyDescent="0.25">
      <c r="A8" s="25"/>
      <c r="B8" s="24"/>
    </row>
    <row r="9" spans="1:15" ht="60" x14ac:dyDescent="0.25">
      <c r="A9" s="49" t="s">
        <v>95</v>
      </c>
      <c r="B9" s="24"/>
    </row>
    <row r="10" spans="1:15" x14ac:dyDescent="0.25">
      <c r="A10" s="50"/>
      <c r="B10" s="24"/>
    </row>
    <row r="11" spans="1:15" x14ac:dyDescent="0.25">
      <c r="A11" s="51" t="s">
        <v>52</v>
      </c>
      <c r="B11" s="24"/>
    </row>
    <row r="12" spans="1:15" ht="90" x14ac:dyDescent="0.25">
      <c r="A12" s="52" t="s">
        <v>53</v>
      </c>
      <c r="B12" s="24"/>
    </row>
    <row r="13" spans="1:15" x14ac:dyDescent="0.25">
      <c r="A13" s="25"/>
      <c r="B13" s="24"/>
    </row>
    <row r="14" spans="1:15" hidden="1" x14ac:dyDescent="0.25">
      <c r="A14" s="25"/>
      <c r="B14" s="24"/>
    </row>
    <row r="15" spans="1:15" hidden="1" x14ac:dyDescent="0.25">
      <c r="A15" s="25"/>
      <c r="B15" s="24"/>
    </row>
    <row r="16" spans="1:15" x14ac:dyDescent="0.25">
      <c r="A16" s="25" t="s">
        <v>51</v>
      </c>
      <c r="B16" s="24" t="s">
        <v>50</v>
      </c>
    </row>
    <row r="17" spans="1:4" x14ac:dyDescent="0.25">
      <c r="A17" s="25" t="s">
        <v>46</v>
      </c>
      <c r="B17" s="26">
        <v>0.25</v>
      </c>
    </row>
    <row r="18" spans="1:4" x14ac:dyDescent="0.25">
      <c r="A18" s="25" t="s">
        <v>47</v>
      </c>
      <c r="B18" s="26">
        <v>0.5</v>
      </c>
    </row>
    <row r="19" spans="1:4" x14ac:dyDescent="0.25">
      <c r="A19" s="25" t="s">
        <v>48</v>
      </c>
      <c r="B19" s="26">
        <v>0.75</v>
      </c>
    </row>
    <row r="20" spans="1:4" ht="15.75" thickBot="1" x14ac:dyDescent="0.3">
      <c r="A20" s="27" t="s">
        <v>49</v>
      </c>
      <c r="B20" s="28">
        <v>1</v>
      </c>
    </row>
    <row r="23" spans="1:4" ht="15.75" thickBot="1" x14ac:dyDescent="0.3"/>
    <row r="24" spans="1:4" ht="58.5" customHeight="1" x14ac:dyDescent="0.5">
      <c r="A24" s="66" t="s">
        <v>81</v>
      </c>
      <c r="B24" s="65"/>
      <c r="C24" s="65"/>
      <c r="D24" s="65"/>
    </row>
    <row r="25" spans="1:4" ht="90" customHeight="1" thickBot="1" x14ac:dyDescent="0.3">
      <c r="A25" s="30" t="s">
        <v>96</v>
      </c>
      <c r="B25" s="22"/>
      <c r="C25" s="22"/>
      <c r="D25" s="22"/>
    </row>
    <row r="28" spans="1:4" ht="15.75" thickBot="1" x14ac:dyDescent="0.3"/>
    <row r="29" spans="1:4" ht="27" thickBot="1" x14ac:dyDescent="0.45">
      <c r="A29" s="34" t="s">
        <v>72</v>
      </c>
    </row>
  </sheetData>
  <sheetProtection algorithmName="SHA-512" hashValue="RNKOvYLPI6bREMoZV13+73F8xzI+gh4pNBWtjkwh2mcyhSsxSN62LlELFleujsTKQWrpkDnSoiqBS6r3oduqUg==" saltValue="DeHuFSvuxfFerLjcRcf+Bw==" spinCount="100000" sheet="1" objects="1" scenarios="1"/>
  <mergeCells count="1">
    <mergeCell ref="F5:M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D19" sqref="D19"/>
    </sheetView>
  </sheetViews>
  <sheetFormatPr defaultRowHeight="15" x14ac:dyDescent="0.25"/>
  <cols>
    <col min="1" max="1" width="49.7109375" customWidth="1"/>
    <col min="2" max="13" width="13.7109375" customWidth="1"/>
    <col min="14" max="14" width="24.7109375" bestFit="1" customWidth="1"/>
  </cols>
  <sheetData>
    <row r="1" spans="1:14" ht="57" customHeight="1" x14ac:dyDescent="0.5">
      <c r="A1" s="48" t="s">
        <v>80</v>
      </c>
      <c r="B1" s="71" t="s">
        <v>69</v>
      </c>
      <c r="C1" s="72"/>
      <c r="D1" s="72"/>
      <c r="E1" s="35"/>
      <c r="F1" s="35"/>
      <c r="G1" s="35"/>
      <c r="H1" s="35"/>
      <c r="I1" s="35"/>
      <c r="J1" s="35"/>
      <c r="K1" s="35"/>
      <c r="L1" s="35"/>
      <c r="M1" s="35"/>
      <c r="N1" s="36"/>
    </row>
    <row r="2" spans="1:14" x14ac:dyDescent="0.25">
      <c r="A2" s="1"/>
      <c r="B2" s="2"/>
      <c r="C2" s="3"/>
      <c r="D2" s="3"/>
      <c r="E2" s="3"/>
      <c r="F2" s="3"/>
      <c r="G2" s="3"/>
      <c r="H2" s="3"/>
      <c r="I2" s="3"/>
      <c r="J2" s="3"/>
      <c r="K2" s="3"/>
      <c r="L2" s="3"/>
      <c r="M2" s="3"/>
      <c r="N2" s="4"/>
    </row>
    <row r="3" spans="1:14" x14ac:dyDescent="0.25">
      <c r="A3" s="1"/>
      <c r="B3" s="89" t="s">
        <v>55</v>
      </c>
      <c r="C3" s="90"/>
      <c r="D3" s="90"/>
      <c r="E3" s="43" t="s">
        <v>58</v>
      </c>
      <c r="F3" s="90" t="s">
        <v>59</v>
      </c>
      <c r="G3" s="90"/>
      <c r="H3" s="90"/>
      <c r="I3" s="90"/>
      <c r="J3" s="90" t="s">
        <v>61</v>
      </c>
      <c r="K3" s="90"/>
      <c r="L3" s="90"/>
      <c r="M3" s="43" t="s">
        <v>66</v>
      </c>
      <c r="N3" s="37" t="s">
        <v>74</v>
      </c>
    </row>
    <row r="4" spans="1:14" x14ac:dyDescent="0.25">
      <c r="A4" s="1"/>
      <c r="B4" s="2" t="s">
        <v>75</v>
      </c>
      <c r="C4" s="3" t="s">
        <v>56</v>
      </c>
      <c r="D4" s="3" t="s">
        <v>57</v>
      </c>
      <c r="E4" s="3" t="s">
        <v>67</v>
      </c>
      <c r="F4" s="3" t="s">
        <v>76</v>
      </c>
      <c r="G4" s="3" t="s">
        <v>64</v>
      </c>
      <c r="H4" s="3" t="s">
        <v>60</v>
      </c>
      <c r="I4" s="3" t="s">
        <v>65</v>
      </c>
      <c r="J4" s="3" t="s">
        <v>77</v>
      </c>
      <c r="K4" s="3" t="s">
        <v>62</v>
      </c>
      <c r="L4" s="3" t="s">
        <v>63</v>
      </c>
      <c r="M4" s="3" t="s">
        <v>66</v>
      </c>
      <c r="N4" s="4"/>
    </row>
    <row r="5" spans="1:14" ht="15.75" thickBot="1" x14ac:dyDescent="0.3">
      <c r="A5" s="1"/>
      <c r="B5" s="67">
        <v>0.53500000000000003</v>
      </c>
      <c r="C5" s="42"/>
      <c r="D5" s="44">
        <f>C5*B5</f>
        <v>0</v>
      </c>
      <c r="E5" s="45"/>
      <c r="F5" s="45"/>
      <c r="G5" s="38">
        <v>0.1</v>
      </c>
      <c r="H5" s="42"/>
      <c r="I5" s="46">
        <f>F5*H5*1.15</f>
        <v>0</v>
      </c>
      <c r="J5" s="45"/>
      <c r="K5" s="42"/>
      <c r="L5" s="44">
        <f>K5*J5</f>
        <v>0</v>
      </c>
      <c r="M5" s="45"/>
      <c r="N5" s="47">
        <f>D5+E5+I5+L5+M5</f>
        <v>0</v>
      </c>
    </row>
    <row r="6" spans="1:14" x14ac:dyDescent="0.25">
      <c r="A6" s="1"/>
      <c r="B6" s="1"/>
      <c r="C6" s="1"/>
      <c r="D6" s="1"/>
      <c r="E6" s="1"/>
      <c r="F6" s="1"/>
      <c r="G6" s="1"/>
      <c r="H6" s="1"/>
      <c r="I6" s="1"/>
      <c r="J6" s="1"/>
      <c r="K6" s="1"/>
      <c r="L6" s="1"/>
      <c r="M6" s="1"/>
      <c r="N6" s="1"/>
    </row>
    <row r="7" spans="1:14" ht="15.75" thickBot="1" x14ac:dyDescent="0.3">
      <c r="A7" s="1"/>
      <c r="B7" s="1"/>
      <c r="C7" s="1"/>
      <c r="D7" s="1"/>
      <c r="E7" s="1"/>
      <c r="F7" s="1"/>
      <c r="G7" s="1"/>
      <c r="H7" s="1"/>
      <c r="I7" s="1"/>
      <c r="J7" s="1"/>
      <c r="K7" s="1"/>
      <c r="L7" s="1"/>
      <c r="M7" s="1"/>
      <c r="N7" s="1"/>
    </row>
    <row r="8" spans="1:14" ht="31.5" x14ac:dyDescent="0.5">
      <c r="A8" s="39" t="s">
        <v>68</v>
      </c>
      <c r="B8" s="1"/>
      <c r="C8" s="1"/>
      <c r="D8" s="1"/>
      <c r="E8" s="1"/>
      <c r="F8" s="1"/>
      <c r="G8" s="1"/>
      <c r="H8" s="1"/>
      <c r="I8" s="1"/>
      <c r="J8" s="1"/>
      <c r="K8" s="1"/>
      <c r="L8" s="1"/>
      <c r="M8" s="1"/>
      <c r="N8" s="1"/>
    </row>
    <row r="9" spans="1:14" ht="75" x14ac:dyDescent="0.25">
      <c r="A9" s="40" t="s">
        <v>78</v>
      </c>
      <c r="B9" s="1"/>
      <c r="C9" s="1"/>
      <c r="D9" s="1"/>
      <c r="E9" s="1"/>
      <c r="F9" s="1"/>
      <c r="G9" s="1"/>
      <c r="H9" s="1"/>
      <c r="I9" s="1"/>
      <c r="J9" s="1"/>
      <c r="K9" s="1"/>
      <c r="L9" s="1"/>
      <c r="M9" s="1"/>
      <c r="N9" s="1"/>
    </row>
    <row r="10" spans="1:14" x14ac:dyDescent="0.25">
      <c r="A10" s="40"/>
      <c r="B10" s="1"/>
      <c r="C10" s="1"/>
      <c r="D10" s="1"/>
      <c r="E10" s="1"/>
      <c r="F10" s="1"/>
      <c r="G10" s="1"/>
      <c r="H10" s="1"/>
      <c r="I10" s="1"/>
      <c r="J10" s="1"/>
      <c r="K10" s="1"/>
      <c r="L10" s="1"/>
      <c r="M10" s="1"/>
      <c r="N10" s="1"/>
    </row>
    <row r="11" spans="1:14" ht="30" x14ac:dyDescent="0.25">
      <c r="A11" s="40" t="s">
        <v>102</v>
      </c>
      <c r="B11" s="1"/>
      <c r="C11" s="1"/>
      <c r="D11" s="1"/>
      <c r="E11" s="1"/>
      <c r="F11" s="1"/>
      <c r="G11" s="1"/>
      <c r="H11" s="1"/>
      <c r="I11" s="1"/>
      <c r="J11" s="1"/>
      <c r="K11" s="1"/>
      <c r="L11" s="1"/>
      <c r="M11" s="1"/>
      <c r="N11" s="1"/>
    </row>
    <row r="12" spans="1:14" x14ac:dyDescent="0.25">
      <c r="A12" s="40"/>
      <c r="B12" s="1"/>
      <c r="C12" s="1"/>
      <c r="D12" s="1"/>
      <c r="E12" s="1"/>
      <c r="F12" s="1"/>
      <c r="G12" s="1"/>
      <c r="H12" s="1"/>
      <c r="I12" s="1"/>
      <c r="J12" s="1"/>
      <c r="K12" s="1"/>
      <c r="L12" s="1"/>
      <c r="M12" s="1"/>
      <c r="N12" s="1"/>
    </row>
    <row r="13" spans="1:14" ht="75" x14ac:dyDescent="0.25">
      <c r="A13" s="40" t="s">
        <v>70</v>
      </c>
      <c r="B13" s="1"/>
      <c r="C13" s="1"/>
      <c r="D13" s="1"/>
      <c r="E13" s="1"/>
      <c r="F13" s="1"/>
      <c r="G13" s="1"/>
      <c r="H13" s="1"/>
      <c r="I13" s="1"/>
      <c r="J13" s="1"/>
      <c r="K13" s="1"/>
      <c r="L13" s="1"/>
      <c r="M13" s="1"/>
      <c r="N13" s="1"/>
    </row>
    <row r="14" spans="1:14" x14ac:dyDescent="0.25">
      <c r="A14" s="40"/>
      <c r="B14" s="1"/>
      <c r="C14" s="1"/>
      <c r="D14" s="1"/>
      <c r="E14" s="1"/>
      <c r="F14" s="1"/>
      <c r="G14" s="1"/>
      <c r="H14" s="1"/>
      <c r="I14" s="1"/>
      <c r="J14" s="1"/>
      <c r="K14" s="1"/>
      <c r="L14" s="1"/>
      <c r="M14" s="1"/>
      <c r="N14" s="1"/>
    </row>
    <row r="15" spans="1:14" ht="180" x14ac:dyDescent="0.25">
      <c r="A15" s="40" t="s">
        <v>98</v>
      </c>
      <c r="B15" s="1"/>
      <c r="C15" s="1"/>
      <c r="D15" s="1"/>
      <c r="E15" s="1"/>
      <c r="F15" s="1"/>
      <c r="G15" s="1"/>
      <c r="H15" s="1"/>
      <c r="I15" s="1"/>
      <c r="J15" s="1"/>
      <c r="K15" s="1"/>
      <c r="L15" s="1"/>
      <c r="M15" s="1"/>
      <c r="N15" s="1"/>
    </row>
    <row r="16" spans="1:14" x14ac:dyDescent="0.25">
      <c r="A16" s="40"/>
      <c r="B16" s="1"/>
      <c r="C16" s="1"/>
      <c r="D16" s="1"/>
      <c r="E16" s="1"/>
      <c r="F16" s="1"/>
      <c r="G16" s="1"/>
      <c r="H16" s="1"/>
      <c r="I16" s="1"/>
      <c r="J16" s="1"/>
      <c r="K16" s="1"/>
      <c r="L16" s="1"/>
      <c r="M16" s="1"/>
      <c r="N16" s="1"/>
    </row>
    <row r="17" spans="1:14" ht="195" x14ac:dyDescent="0.25">
      <c r="A17" s="40" t="s">
        <v>79</v>
      </c>
      <c r="B17" s="1"/>
      <c r="C17" s="1"/>
      <c r="D17" s="1"/>
      <c r="E17" s="1"/>
      <c r="F17" s="1"/>
      <c r="G17" s="1"/>
      <c r="H17" s="1"/>
      <c r="I17" s="1"/>
      <c r="J17" s="1"/>
      <c r="K17" s="1"/>
      <c r="L17" s="1"/>
      <c r="M17" s="1"/>
      <c r="N17" s="1"/>
    </row>
    <row r="18" spans="1:14" x14ac:dyDescent="0.25">
      <c r="A18" s="40"/>
      <c r="B18" s="1"/>
      <c r="C18" s="1"/>
      <c r="D18" s="1"/>
      <c r="E18" s="1"/>
      <c r="F18" s="1"/>
      <c r="G18" s="1"/>
      <c r="H18" s="1"/>
      <c r="I18" s="1"/>
      <c r="J18" s="1"/>
      <c r="K18" s="1"/>
      <c r="L18" s="41"/>
      <c r="M18" s="41"/>
      <c r="N18" s="1"/>
    </row>
    <row r="19" spans="1:14" ht="60" x14ac:dyDescent="0.25">
      <c r="A19" s="40" t="s">
        <v>71</v>
      </c>
      <c r="B19" s="1"/>
      <c r="C19" s="1"/>
      <c r="D19" s="1"/>
      <c r="E19" s="1"/>
      <c r="F19" s="1"/>
      <c r="G19" s="1"/>
      <c r="H19" s="1"/>
      <c r="I19" s="1"/>
      <c r="J19" s="1"/>
      <c r="K19" s="1"/>
      <c r="L19" s="1"/>
      <c r="M19" s="1"/>
      <c r="N19" s="1"/>
    </row>
    <row r="20" spans="1:14" x14ac:dyDescent="0.25">
      <c r="A20" s="40"/>
      <c r="B20" s="1"/>
      <c r="C20" s="1"/>
      <c r="D20" s="1"/>
      <c r="E20" s="1"/>
      <c r="F20" s="1"/>
      <c r="G20" s="1"/>
      <c r="H20" s="1"/>
      <c r="I20" s="1"/>
      <c r="J20" s="1"/>
      <c r="K20" s="1"/>
      <c r="L20" s="1"/>
      <c r="M20" s="1"/>
      <c r="N20" s="1"/>
    </row>
    <row r="21" spans="1:14" x14ac:dyDescent="0.25">
      <c r="A21" s="32"/>
      <c r="B21" s="1"/>
      <c r="C21" s="1"/>
      <c r="D21" s="1"/>
      <c r="E21" s="1"/>
      <c r="F21" s="1"/>
      <c r="G21" s="1"/>
      <c r="H21" s="1"/>
      <c r="I21" s="1"/>
      <c r="J21" s="1"/>
      <c r="K21" s="1"/>
      <c r="L21" s="1"/>
      <c r="M21" s="1"/>
      <c r="N21" s="1"/>
    </row>
    <row r="22" spans="1:14" x14ac:dyDescent="0.25">
      <c r="A22" s="31" t="s">
        <v>39</v>
      </c>
      <c r="B22" s="1"/>
      <c r="C22" s="1"/>
      <c r="D22" s="1"/>
      <c r="E22" s="1"/>
      <c r="F22" s="1"/>
      <c r="G22" s="1"/>
      <c r="H22" s="1"/>
      <c r="I22" s="1"/>
      <c r="J22" s="1"/>
      <c r="K22" s="1"/>
      <c r="L22" s="1"/>
      <c r="M22" s="1"/>
      <c r="N22" s="1"/>
    </row>
    <row r="23" spans="1:14" x14ac:dyDescent="0.25">
      <c r="A23" s="32" t="s">
        <v>41</v>
      </c>
      <c r="B23" s="1"/>
      <c r="C23" s="1"/>
      <c r="D23" s="1"/>
      <c r="E23" s="1"/>
      <c r="F23" s="1"/>
      <c r="G23" s="1"/>
      <c r="H23" s="1"/>
      <c r="I23" s="1"/>
      <c r="J23" s="1"/>
      <c r="K23" s="1"/>
      <c r="L23" s="1"/>
      <c r="M23" s="1"/>
      <c r="N23" s="1"/>
    </row>
    <row r="24" spans="1:14" x14ac:dyDescent="0.25">
      <c r="A24" s="53" t="s">
        <v>40</v>
      </c>
      <c r="B24" s="1"/>
      <c r="C24" s="1"/>
      <c r="D24" s="1"/>
      <c r="E24" s="1"/>
      <c r="F24" s="1"/>
      <c r="G24" s="1"/>
      <c r="H24" s="1"/>
      <c r="I24" s="1"/>
      <c r="J24" s="1"/>
      <c r="K24" s="1"/>
      <c r="L24" s="1"/>
      <c r="M24" s="1"/>
      <c r="N24" s="1"/>
    </row>
    <row r="25" spans="1:14" x14ac:dyDescent="0.25">
      <c r="A25" s="32" t="s">
        <v>42</v>
      </c>
      <c r="B25" s="1"/>
      <c r="C25" s="1"/>
      <c r="D25" s="1"/>
      <c r="E25" s="1"/>
      <c r="F25" s="1"/>
      <c r="G25" s="1"/>
      <c r="H25" s="1"/>
      <c r="I25" s="1"/>
      <c r="J25" s="1"/>
      <c r="K25" s="1"/>
      <c r="L25" s="1"/>
      <c r="M25" s="1"/>
      <c r="N25" s="1"/>
    </row>
    <row r="26" spans="1:14" x14ac:dyDescent="0.25">
      <c r="A26" s="53" t="s">
        <v>43</v>
      </c>
      <c r="B26" s="1"/>
      <c r="C26" s="1"/>
      <c r="D26" s="1"/>
      <c r="E26" s="1"/>
      <c r="F26" s="1"/>
      <c r="G26" s="1"/>
      <c r="H26" s="1"/>
      <c r="I26" s="1"/>
      <c r="J26" s="1"/>
      <c r="K26" s="1"/>
      <c r="L26" s="1"/>
      <c r="M26" s="1"/>
      <c r="N26" s="1"/>
    </row>
    <row r="27" spans="1:14" x14ac:dyDescent="0.25">
      <c r="A27" s="33" t="s">
        <v>44</v>
      </c>
      <c r="B27" s="1"/>
      <c r="C27" s="1"/>
      <c r="D27" s="1"/>
      <c r="E27" s="1"/>
      <c r="F27" s="1"/>
      <c r="G27" s="1"/>
      <c r="H27" s="1"/>
      <c r="I27" s="1"/>
      <c r="J27" s="1"/>
      <c r="K27" s="1"/>
      <c r="L27" s="1"/>
      <c r="M27" s="1"/>
      <c r="N27" s="1"/>
    </row>
    <row r="28" spans="1:14" ht="15.75" thickBot="1" x14ac:dyDescent="0.3">
      <c r="A28" s="54" t="s">
        <v>45</v>
      </c>
      <c r="B28" s="1"/>
      <c r="C28" s="1"/>
      <c r="D28" s="1"/>
      <c r="E28" s="1"/>
      <c r="F28" s="1"/>
      <c r="G28" s="1"/>
      <c r="H28" s="1"/>
      <c r="I28" s="1"/>
      <c r="J28" s="1"/>
      <c r="K28" s="1"/>
      <c r="L28" s="1"/>
      <c r="M28" s="1"/>
      <c r="N28" s="1"/>
    </row>
    <row r="29" spans="1:14" x14ac:dyDescent="0.25">
      <c r="A29" s="1"/>
      <c r="B29" s="1"/>
      <c r="C29" s="1"/>
      <c r="D29" s="1"/>
      <c r="E29" s="1"/>
      <c r="F29" s="1"/>
      <c r="G29" s="1"/>
      <c r="H29" s="1"/>
      <c r="I29" s="1"/>
      <c r="J29" s="1"/>
      <c r="K29" s="1"/>
      <c r="L29" s="1"/>
      <c r="M29" s="1"/>
      <c r="N29" s="1"/>
    </row>
    <row r="30" spans="1:14" x14ac:dyDescent="0.25">
      <c r="A30" s="1"/>
      <c r="B30" s="1"/>
      <c r="C30" s="1"/>
      <c r="D30" s="1"/>
      <c r="E30" s="1"/>
      <c r="F30" s="1"/>
      <c r="G30" s="1"/>
      <c r="H30" s="1"/>
      <c r="I30" s="1"/>
      <c r="J30" s="1"/>
      <c r="K30" s="1"/>
      <c r="L30" s="1"/>
      <c r="M30" s="1"/>
      <c r="N30" s="1"/>
    </row>
    <row r="31" spans="1:14" ht="15.75" thickBot="1" x14ac:dyDescent="0.3">
      <c r="A31" s="1"/>
      <c r="B31" s="1"/>
      <c r="C31" s="1"/>
      <c r="D31" s="1"/>
      <c r="E31" s="1"/>
      <c r="F31" s="1"/>
      <c r="G31" s="1"/>
      <c r="H31" s="1"/>
      <c r="I31" s="1"/>
      <c r="J31" s="1"/>
      <c r="K31" s="1"/>
      <c r="L31" s="1"/>
      <c r="M31" s="1"/>
      <c r="N31" s="1"/>
    </row>
    <row r="32" spans="1:14" ht="27" thickBot="1" x14ac:dyDescent="0.45">
      <c r="A32" s="86" t="s">
        <v>72</v>
      </c>
      <c r="B32" s="87"/>
      <c r="C32" s="87"/>
      <c r="D32" s="87"/>
      <c r="E32" s="87"/>
      <c r="F32" s="88"/>
      <c r="G32" s="1"/>
      <c r="H32" s="1"/>
      <c r="I32" s="1"/>
      <c r="J32" s="1"/>
      <c r="K32" s="1"/>
      <c r="L32" s="1"/>
      <c r="M32" s="1"/>
      <c r="N32" s="1"/>
    </row>
    <row r="33" spans="1:14" x14ac:dyDescent="0.25">
      <c r="A33" s="1"/>
      <c r="B33" s="1"/>
      <c r="C33" s="1"/>
      <c r="D33" s="1"/>
      <c r="E33" s="1"/>
      <c r="F33" s="1"/>
      <c r="G33" s="1"/>
      <c r="H33" s="1"/>
      <c r="I33" s="1"/>
      <c r="J33" s="1"/>
      <c r="K33" s="1"/>
      <c r="L33" s="1"/>
      <c r="M33" s="1"/>
      <c r="N33" s="1"/>
    </row>
  </sheetData>
  <sheetProtection algorithmName="SHA-512" hashValue="JVb6/Ujk+GdwOPOT6WtJBq+i0ApUdx385e8NCHndo0rUGRbzFjB3g8ln0KIx15vhJNCbOfQeNXLfyPYK8TPbFw==" saltValue="PnLY5xXYHICeEJ9fJRaaZw==" spinCount="100000" sheet="1" objects="1" scenarios="1"/>
  <mergeCells count="5">
    <mergeCell ref="A32:F32"/>
    <mergeCell ref="B3:D3"/>
    <mergeCell ref="F3:I3"/>
    <mergeCell ref="J3:L3"/>
    <mergeCell ref="B1:D1"/>
  </mergeCells>
  <hyperlinks>
    <hyperlink ref="A24" r:id="rId1"/>
    <hyperlink ref="A26" r:id="rId2"/>
    <hyperlink ref="A28"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Salary Calculations</vt:lpstr>
      <vt:lpstr>Instructions for Salary Calcula</vt:lpstr>
      <vt:lpstr>Travel Guidance</vt:lpstr>
      <vt:lpstr>Dept2</vt:lpstr>
      <vt:lpstr>'Salary Calculations'!Print_Area</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Jessica L</dc:creator>
  <cp:lastModifiedBy>Williams, Jessica L</cp:lastModifiedBy>
  <dcterms:created xsi:type="dcterms:W3CDTF">2016-08-29T16:42:47Z</dcterms:created>
  <dcterms:modified xsi:type="dcterms:W3CDTF">2018-09-19T13:10:23Z</dcterms:modified>
</cp:coreProperties>
</file>